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97" tabRatio="807" firstSheet="6" activeTab="6"/>
  </bookViews>
  <sheets>
    <sheet name="bilanca KN_NE VRIJEDI" sheetId="1" state="hidden" r:id="rId1"/>
    <sheet name="prihodi KN_NE VRIJEDI" sheetId="2" state="hidden" r:id="rId2"/>
    <sheet name="račun financiranja KN_NE VRIJED" sheetId="3" state="hidden" r:id="rId3"/>
    <sheet name="rashodi-opći dio KN_NE VRIJEDI" sheetId="4" state="hidden" r:id="rId4"/>
    <sheet name="posebni dio KN_NE VRIJEDI" sheetId="5" state="hidden" r:id="rId5"/>
    <sheet name="bilanca KN iz EUR" sheetId="6" state="hidden" r:id="rId6"/>
    <sheet name="bilanca" sheetId="7" r:id="rId7"/>
    <sheet name="prihodi" sheetId="8" r:id="rId8"/>
    <sheet name="račun financiranja" sheetId="9" r:id="rId9"/>
    <sheet name="rashodi-opći dio" sheetId="10" r:id="rId10"/>
    <sheet name="posebni dio" sheetId="11" r:id="rId11"/>
  </sheets>
  <definedNames>
    <definedName name="_xlnm.Print_Titles" localSheetId="10">'posebni dio'!$1:$2</definedName>
    <definedName name="_xlnm.Print_Titles" localSheetId="4">'posebni dio KN_NE VRIJEDI'!$1:$2</definedName>
    <definedName name="_xlnm.Print_Titles" localSheetId="7">'prihodi'!$3:$3</definedName>
    <definedName name="_xlnm.Print_Titles" localSheetId="1">'prihodi KN_NE VRIJEDI'!$3:$3</definedName>
    <definedName name="_xlnm.Print_Titles" localSheetId="8">'račun financiranja'!$2:$2</definedName>
    <definedName name="_xlnm.Print_Titles" localSheetId="2">'račun financiranja KN_NE VRIJED'!$2:$2</definedName>
    <definedName name="_xlnm.Print_Titles" localSheetId="9">'rashodi-opći dio'!$2:$2</definedName>
    <definedName name="_xlnm.Print_Titles" localSheetId="3">'rashodi-opći dio KN_NE VRIJEDI'!$2:$2</definedName>
    <definedName name="_xlnm.Print_Area" localSheetId="6">'bilanca'!$A$1:$L$26</definedName>
    <definedName name="_xlnm.Print_Area" localSheetId="5">'bilanca KN iz EUR'!$A$1:$N$25</definedName>
    <definedName name="_xlnm.Print_Area" localSheetId="0">'bilanca KN_NE VRIJEDI'!$A$1:$O$25</definedName>
    <definedName name="_xlnm.Print_Area" localSheetId="10">'posebni dio'!$A$1:$N$481</definedName>
    <definedName name="_xlnm.Print_Area" localSheetId="4">'posebni dio KN_NE VRIJEDI'!$A$1:$L$483</definedName>
    <definedName name="_xlnm.Print_Area" localSheetId="7">'prihodi'!$A$1:$R$74</definedName>
    <definedName name="_xlnm.Print_Area" localSheetId="1">'prihodi KN_NE VRIJEDI'!$A$1:$P$72</definedName>
    <definedName name="_xlnm.Print_Area" localSheetId="8">'račun financiranja'!$A$1:$Q$11</definedName>
    <definedName name="_xlnm.Print_Area" localSheetId="2">'račun financiranja KN_NE VRIJED'!$A$1:$O$15</definedName>
    <definedName name="_xlnm.Print_Area" localSheetId="9">'rashodi-opći dio'!$A$1:$Q$96</definedName>
    <definedName name="_xlnm.Print_Area" localSheetId="3">'rashodi-opći dio KN_NE VRIJEDI'!$A$1:$O$96</definedName>
  </definedNames>
  <calcPr fullCalcOnLoad="1"/>
</workbook>
</file>

<file path=xl/sharedStrings.xml><?xml version="1.0" encoding="utf-8"?>
<sst xmlns="http://schemas.openxmlformats.org/spreadsheetml/2006/main" count="1646" uniqueCount="340">
  <si>
    <t>Dodatna ulaganja na građevinskim objektima</t>
  </si>
  <si>
    <t>Uređaji, strojevi i oprema za ostale namjene</t>
  </si>
  <si>
    <t>Podskupina</t>
  </si>
  <si>
    <t>Sku-pina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</si>
  <si>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</si>
  <si>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</si>
  <si>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</si>
  <si>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</si>
  <si>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</si>
  <si>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</si>
  <si>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</si>
  <si>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</si>
  <si>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</si>
  <si>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</si>
  <si>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</si>
  <si>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</si>
  <si>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Financijski rashodi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</si>
  <si>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</si>
  <si>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</si>
  <si>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</si>
  <si>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</si>
  <si>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</si>
  <si>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</si>
  <si>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</si>
  <si>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</si>
  <si>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</si>
  <si>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</si>
  <si>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</si>
  <si>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</si>
  <si>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</si>
  <si>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</si>
  <si>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</si>
  <si>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</si>
  <si>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</si>
  <si>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</si>
  <si>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</si>
  <si>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</si>
  <si>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</si>
  <si>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</si>
  <si>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</si>
  <si>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Prihodi od dividendi</t>
  </si>
  <si>
    <t>Naziv prihoda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</si>
  <si>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</si>
  <si>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</si>
  <si>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</si>
  <si>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</si>
  <si>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</si>
  <si>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</si>
  <si>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Ostali nespomenuti prihodi</t>
  </si>
  <si>
    <t>PRIHODI OD PRODAJE NEFINANCIJSKE IMOVINE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</si>
  <si>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</si>
  <si>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</si>
  <si>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</si>
  <si>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</si>
  <si>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</si>
  <si>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</si>
  <si>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</si>
  <si>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</si>
  <si>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</si>
  <si>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</si>
  <si>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</si>
  <si>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</si>
  <si>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</si>
  <si>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</si>
  <si>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</si>
  <si>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</si>
  <si>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</si>
  <si>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</si>
  <si>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</si>
  <si>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</si>
  <si>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</si>
  <si>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</si>
  <si>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</si>
  <si>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RASHODI ZA NABAVU NEFINANCIJSKE IMOVINE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</si>
  <si>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</si>
  <si>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</si>
  <si>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</si>
  <si>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</si>
  <si>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</si>
  <si>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</si>
  <si>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Šifra</t>
  </si>
  <si>
    <t>Naziv</t>
  </si>
  <si>
    <t>I. OPĆI DIO</t>
  </si>
  <si>
    <t>II. POSEBNI DIO</t>
  </si>
  <si>
    <t>RASHODI  POSLOVANJA</t>
  </si>
  <si>
    <t>Naknade za rad predstavničkih i izvršnih tijela, povjerenstva i sl.</t>
  </si>
  <si>
    <t>Ulaganja u računalne programe</t>
  </si>
  <si>
    <t>Nematerijalna proizvedena imovina</t>
  </si>
  <si>
    <t>-</t>
  </si>
  <si>
    <t>Zdravstvene usluge</t>
  </si>
  <si>
    <t>Financijski  rashodi</t>
  </si>
  <si>
    <t>Rashodi za nabavu neproizvedene dugotrajne imovine</t>
  </si>
  <si>
    <t>Prijevozna sredstva  u cestovnom prometu</t>
  </si>
  <si>
    <t>Prihodi od prodaje prijevoznih sredstava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</si>
  <si>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</si>
  <si>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</si>
  <si>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</si>
  <si>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</si>
  <si>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 xml:space="preserve">Doprinosi za obvezno osiguranje u slučaju nezaposlenosti </t>
  </si>
  <si>
    <t>Doprinosi</t>
  </si>
  <si>
    <t>Doprinosi za zdravstveno osiguranje</t>
  </si>
  <si>
    <t>Doprinosi za obvezno zdravstveno osiguranje</t>
  </si>
  <si>
    <t>Prihodi od pozitivnih tečajnih razlika</t>
  </si>
  <si>
    <t>Sufinanciranje cijene usluge, participacije i sl.</t>
  </si>
  <si>
    <t>Dopunsko zdravstveno osiguranje</t>
  </si>
  <si>
    <t>Ostali prihodi za posebne namjene -( INO osiguranje )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</si>
  <si>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</si>
  <si>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</si>
  <si>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</si>
  <si>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iz proračuna</t>
  </si>
  <si>
    <t>Prihodi iz proračuna za financiranje redovne djelatnosti prorač. korisnika</t>
  </si>
  <si>
    <t>Doprinos za nezaposlene  ( 5% )</t>
  </si>
  <si>
    <t xml:space="preserve">Doprinos na mirovina - branitelji (3%)  </t>
  </si>
  <si>
    <t xml:space="preserve">Doprinos na mirovine (1%) </t>
  </si>
  <si>
    <t>Prihodi od proračuna- dopunsko</t>
  </si>
  <si>
    <t>Prihodi po čl. 63 Zakona o obv. zdr. osigur.</t>
  </si>
  <si>
    <t>Posebni doprinos na duhanske prerađevine (32%)</t>
  </si>
  <si>
    <t>HRVATSKI ZAVOD ZA ZDRAVSTVENO OSIGURANJE</t>
  </si>
  <si>
    <t>ADMINISTRACIJA I UPRAVLJANJE  OBVEZNIM ZDRAVSTVENIM OSIGURANJEM</t>
  </si>
  <si>
    <t>Računalne usluge</t>
  </si>
  <si>
    <t>Zdravstvene i veterinarske usluge</t>
  </si>
  <si>
    <t>Ostali nespomenuti financijski rashodi</t>
  </si>
  <si>
    <t>Nematerijalna imovina</t>
  </si>
  <si>
    <t>Poslovni objekti</t>
  </si>
  <si>
    <t>Oprema za održavanje i zaštitu</t>
  </si>
  <si>
    <t>Ulaganje u računalne programe</t>
  </si>
  <si>
    <t xml:space="preserve">Naknade građanima i kućanstvima na temelju osiguranja </t>
  </si>
  <si>
    <t>3711</t>
  </si>
  <si>
    <t>Naknade građanima i kućanstvima u novcu</t>
  </si>
  <si>
    <t>Naknade građanima i kućanstvima na temelju osiguranja i druge naknade</t>
  </si>
  <si>
    <t>NAKNADE BRANITELJIMA</t>
  </si>
  <si>
    <t>Ostale naknade građanima i kućanstvima iz proračuna</t>
  </si>
  <si>
    <t>OSTALE ISPLATE OSIGURANICIMA</t>
  </si>
  <si>
    <t>3712</t>
  </si>
  <si>
    <t>PRIPRAVNIČKI STAŽ ZA ZDRAVSTVENE DJELATNIKE</t>
  </si>
  <si>
    <t>SPECIJALIZACIJE</t>
  </si>
  <si>
    <t>Plaće za posebne uvjete rada</t>
  </si>
  <si>
    <t>3214</t>
  </si>
  <si>
    <t>Ostale naknade troškova zaposlenika</t>
  </si>
  <si>
    <t>3227</t>
  </si>
  <si>
    <t>Službena radna i zaštitna odjeća i obuća</t>
  </si>
  <si>
    <t>Naknade troškova osobama izvan radnog odnosa</t>
  </si>
  <si>
    <t>Pristojbe i naknade</t>
  </si>
  <si>
    <t>NAKNADA ŠTETE- PROFESIONALNE BOLESTI</t>
  </si>
  <si>
    <t>Naknada štete pravnim i fizičkim osobama</t>
  </si>
  <si>
    <t>Doprinosi za obvezno zdravstveno osiguranje za slučaj ozljede na radu</t>
  </si>
  <si>
    <t>Prihodi od nadležnog proračuna za financiranje rashoda poslovanja</t>
  </si>
  <si>
    <t>Naknade građanima i kućanstvima u naravi -putem ustanova u javnom sektoru</t>
  </si>
  <si>
    <t>Naknade građanima i kućanstvima u naravi - neposredno ili putem ustanova izvan javnog sektora</t>
  </si>
  <si>
    <t>Naknade građanima i kućanstvima u novcu - neposredno ili putem ustanova izvan javnog sektora</t>
  </si>
  <si>
    <t>Pomoći iz inozemstva  i od subjekata unutar općeg proračuna</t>
  </si>
  <si>
    <t>Pomoći proračunu iz drugih proračuna</t>
  </si>
  <si>
    <t>Tekuće pomoći iz državnog proračuna</t>
  </si>
  <si>
    <t>Tekuće pomoći proračunu iz drugih proračuna</t>
  </si>
  <si>
    <t>DOBROVOLJNO ZDRAVSTVENO OSIGURANJE</t>
  </si>
  <si>
    <t>ADMINISTRACIJA I UPRAVLJANJE DOBROVOLJNIM ZDRAVSTVENIM OSIGURANJEM</t>
  </si>
  <si>
    <t>ZDRAVSTVSTVENA ZAŠTITA DOBROVOLJNOG ZDRAVSTVENOG OSIGURANJA</t>
  </si>
  <si>
    <t>Ostale naknade troškova zaposlenih</t>
  </si>
  <si>
    <t>Premije osiguranja</t>
  </si>
  <si>
    <t>Naknade građanima i kućanstvima u novcu i - neposredno ili putem ustanova izvan javnog sektora</t>
  </si>
  <si>
    <t>3714</t>
  </si>
  <si>
    <t>Naknade građanima i kućanstvima u naravi - putem ustanova u javnom sektoru</t>
  </si>
  <si>
    <t>Troškovi sudskih postupaka</t>
  </si>
  <si>
    <t>NAKNADE ZA REDOVNI RODILJNI DOPUST</t>
  </si>
  <si>
    <t xml:space="preserve">NAKNADE PLAĆE ZBOG PRIVREMENE NESPOSOBNOSTI ZA RAD </t>
  </si>
  <si>
    <t>NAKNADE PLAĆA  PRIVREMENE NESPOSOBNOSTI ZA RAD ZBOG PRIZNATE OZLJEDE NA RADU I PROFESIONALNE BOLESTI</t>
  </si>
  <si>
    <t>Ostali prihodi za posebne namjene -( AO )</t>
  </si>
  <si>
    <t>PROJEKTI EU</t>
  </si>
  <si>
    <t>JANPA -PROJEKT EU</t>
  </si>
  <si>
    <t>Pomoći od međunarodnih organizacija te institucija i tijela EU</t>
  </si>
  <si>
    <t>Tekuće pomoći od institucija i tijela EU</t>
  </si>
  <si>
    <t>JAseHN-PROJEKT EU</t>
  </si>
  <si>
    <t>Negativne tečajne razlike i razlike zbog primjene valutne klauzule</t>
  </si>
  <si>
    <t>Ostala prava</t>
  </si>
  <si>
    <t>Kazne, upravne mjere i ostali prihodi</t>
  </si>
  <si>
    <t>Kazne i upravne mjere</t>
  </si>
  <si>
    <t>Ostale kazne</t>
  </si>
  <si>
    <t>Ostale nespomenute kazne</t>
  </si>
  <si>
    <t>Ostali nespomenuti prihodi po posebnim propisima</t>
  </si>
  <si>
    <t>Prihodi od pruženih usluga</t>
  </si>
  <si>
    <t xml:space="preserve">UKUPNI PRIHODI </t>
  </si>
  <si>
    <t>Ostale nespomenute usluge</t>
  </si>
  <si>
    <t>EURO-CAS - PROJEKT EU</t>
  </si>
  <si>
    <t>Negativne tečajne razlike</t>
  </si>
  <si>
    <t>Tekuće pomoći od izvanproračunskih korisnika</t>
  </si>
  <si>
    <t>ZDRAVSTVENA ZAŠTITA NA RADU - SPECIFIČNA ZDRAVSTVENA ZAŠTITA</t>
  </si>
  <si>
    <t>UKUPNI PRIHODI</t>
  </si>
  <si>
    <t>UKUPNI RASHODI</t>
  </si>
  <si>
    <t>CEF - eHealth</t>
  </si>
  <si>
    <t>CEF E-ID</t>
  </si>
  <si>
    <t>CEF EESSI</t>
  </si>
  <si>
    <t>HR DRG - Uvođenje i nadogradnja sustava za plaćanje i mjerenje učinkovitosti bolničkog sustava</t>
  </si>
  <si>
    <t>e-Lijekovi- Integrirani informatički sustav za upravljanje lijekovima</t>
  </si>
  <si>
    <t>Ostali prihodi</t>
  </si>
  <si>
    <t>Tekuće pomoći od HZMO-a, HZZO-a i HZZ za stručno osposobljavanje</t>
  </si>
  <si>
    <t>e-HZZO- Izgradnja integriranog informacijskog sustava</t>
  </si>
  <si>
    <t>Kapitalne pomoći od institucija i tijela EU</t>
  </si>
  <si>
    <t>LIJEKOVI NA RECEPTE</t>
  </si>
  <si>
    <t>ORTOPEDSKI UREĐAJI I POMAGALA</t>
  </si>
  <si>
    <t>BOLNIČKA ZDRAVSTVENA ZAŠTITA</t>
  </si>
  <si>
    <t xml:space="preserve">SPECIJALISTIČKO-KONZILIJARNA ZDRAVSTVENA ZAŠTITA </t>
  </si>
  <si>
    <t>POSEBNO SKUPI LIJEKOVI</t>
  </si>
  <si>
    <t>OSTALA ZDRAVSTVENA ZAŠTITA</t>
  </si>
  <si>
    <t>OBVEZNO ZDRAVSTVENO OSIGURANJE, OZLJEDE NA RADU I PROFESIONALNE BOLESTI</t>
  </si>
  <si>
    <t xml:space="preserve">PRIMARNA ZDRAVSTVENA ZAŠTITA </t>
  </si>
  <si>
    <t>eHACTION</t>
  </si>
  <si>
    <t>Prijevozna sredstva</t>
  </si>
  <si>
    <t>Prijevozna sredstva u cestovnom prometu</t>
  </si>
  <si>
    <t>Licence</t>
  </si>
  <si>
    <t>PRIHODI POSLOVANJA I PRIHODI OD PRODAJE NEFINANCIJSKE IMOVINE</t>
  </si>
  <si>
    <t>RASHODI POSLOVANJA I RASHODI ZA NABAVU NEFINANCIJSKE IMOVINE</t>
  </si>
  <si>
    <t>B. RAČUN FINANCIRANJA</t>
  </si>
  <si>
    <t>Raz-red</t>
  </si>
  <si>
    <t>Penali,ležarine i drugo</t>
  </si>
  <si>
    <t>Ostale naknade troškova zaposlenima</t>
  </si>
  <si>
    <t>Penali, ležarine i drugo</t>
  </si>
  <si>
    <t>Članarine i norme</t>
  </si>
  <si>
    <t>Ostali rashodi</t>
  </si>
  <si>
    <t>Kazne, penali i naknada štete</t>
  </si>
  <si>
    <t>Tekuće donacije</t>
  </si>
  <si>
    <t>Tekuće donacije u novcu</t>
  </si>
  <si>
    <t>RAD POD NADZOROM DOKTORA MEDICINE BEZ SPECIJALIZACIJE</t>
  </si>
  <si>
    <t>A600000</t>
  </si>
  <si>
    <t>A600001</t>
  </si>
  <si>
    <t>A600002</t>
  </si>
  <si>
    <t>A600003</t>
  </si>
  <si>
    <t>A600004</t>
  </si>
  <si>
    <t>A600005</t>
  </si>
  <si>
    <t>A600006</t>
  </si>
  <si>
    <t>A600007</t>
  </si>
  <si>
    <t>A600008</t>
  </si>
  <si>
    <t>A600009</t>
  </si>
  <si>
    <t>A600010</t>
  </si>
  <si>
    <t>A600011</t>
  </si>
  <si>
    <t>A600012</t>
  </si>
  <si>
    <t>A600013</t>
  </si>
  <si>
    <t>A600014</t>
  </si>
  <si>
    <t>A600015</t>
  </si>
  <si>
    <t>A600016</t>
  </si>
  <si>
    <t>A600017</t>
  </si>
  <si>
    <t>A600018</t>
  </si>
  <si>
    <t>K600000</t>
  </si>
  <si>
    <t>A600019</t>
  </si>
  <si>
    <t>A600020</t>
  </si>
  <si>
    <t>K600001</t>
  </si>
  <si>
    <t>A600021</t>
  </si>
  <si>
    <t>A600022</t>
  </si>
  <si>
    <t>A600023</t>
  </si>
  <si>
    <t>A600024</t>
  </si>
  <si>
    <t>A600025</t>
  </si>
  <si>
    <t>A600026</t>
  </si>
  <si>
    <t>A600027</t>
  </si>
  <si>
    <t>A600028</t>
  </si>
  <si>
    <t>A600029</t>
  </si>
  <si>
    <t>A600030</t>
  </si>
  <si>
    <t xml:space="preserve"> </t>
  </si>
  <si>
    <t>Doprinosi za obvezno  osiguranje u slučaju nezaposlenosti</t>
  </si>
  <si>
    <t>A600031</t>
  </si>
  <si>
    <t>UNICOM - PROJEKT EU</t>
  </si>
  <si>
    <t>X-eHealth - PROJEKT EU</t>
  </si>
  <si>
    <t>Primici od zaduživanja</t>
  </si>
  <si>
    <t>Primljeni zajmovi od drugih razina vlasti</t>
  </si>
  <si>
    <t>Primljeni zajmovi od državnog proračuna</t>
  </si>
  <si>
    <t>IZDACI ZA FINANCIJSKU IMOVINU  I OTPLATE ZAJMOVA</t>
  </si>
  <si>
    <t>Izdaci za otplatu glavnice primljenih kredita i zajmova</t>
  </si>
  <si>
    <t>Otplata glavince primljenih zajmova od drugih razina vlasti</t>
  </si>
  <si>
    <t>Otplata glavince primljenih zajmova od državnog proračuna</t>
  </si>
  <si>
    <t>Zemljište</t>
  </si>
  <si>
    <t>Prihodi od prodaje neproizvedene dugotrajne imovine</t>
  </si>
  <si>
    <t>Prihodi od prodaje materijalne imovine - prirodnih bogatstava</t>
  </si>
  <si>
    <t>Projekcija  plana 2024.</t>
  </si>
  <si>
    <t>Indeks 2023/'22</t>
  </si>
  <si>
    <t>Indeks  2024/'23</t>
  </si>
  <si>
    <t>Ugovorene kazne i ostale naknade šteta</t>
  </si>
  <si>
    <t>Pomoći dane u inozemstvo i unutar općeg proračuna</t>
  </si>
  <si>
    <t xml:space="preserve"> Pomoći unutar općeg proračuna</t>
  </si>
  <si>
    <t>Tekuće pomoći unutar općeg proračuna</t>
  </si>
  <si>
    <t>Plan 2022.
NN 140/2021</t>
  </si>
  <si>
    <t>Pomoći temeljem prijenosa EU sredstava</t>
  </si>
  <si>
    <t>Tekuće pomoći temeljem prijenosa EU sredstava</t>
  </si>
  <si>
    <t>Tekuće pomoći iz državnog proračuna temeljem prijenosa EU sredstava</t>
  </si>
  <si>
    <t>Projekcija  plana 2025.</t>
  </si>
  <si>
    <t>Indeks  2025/'24</t>
  </si>
  <si>
    <t>Plan 2022.
NN 62/2022</t>
  </si>
  <si>
    <t>Izvršenje 2021.</t>
  </si>
  <si>
    <t>A600033</t>
  </si>
  <si>
    <t>A600035</t>
  </si>
  <si>
    <t>TEHDAS Joint Action</t>
  </si>
  <si>
    <t>A600036</t>
  </si>
  <si>
    <t>POVRAT BESKAMATNOG ZAJMA</t>
  </si>
  <si>
    <t>Otplata glavnice primljenih zajmova od drugih razina vlasti</t>
  </si>
  <si>
    <t>Otplata glavnice primljenih zajmova od državnog proračuna</t>
  </si>
  <si>
    <t>Plan 2022.
II. izmjene i dopune</t>
  </si>
  <si>
    <t>Projekcija plana 2024.</t>
  </si>
  <si>
    <t>Projekcija plana 2025.</t>
  </si>
  <si>
    <t>Prijedlog plana 2023.</t>
  </si>
  <si>
    <t>Plan 2022.           NN 62/2022</t>
  </si>
  <si>
    <t>TEČAJ EUR/HRK</t>
  </si>
  <si>
    <t>Pomoći unutar općeg proračuna</t>
  </si>
  <si>
    <t>Prihodi od proračuna - dopunsko</t>
  </si>
  <si>
    <t>Doprinos na mirovine - branitelji (3%)</t>
  </si>
  <si>
    <t>Doprinos na mirovine (1%)</t>
  </si>
  <si>
    <t>Doprinos za nezaposlene (5%)</t>
  </si>
  <si>
    <t>Prihodi od prodaje proizvoda i robe te pruženih usluga</t>
  </si>
  <si>
    <t>Projekcija plana za 2024.</t>
  </si>
  <si>
    <t>Projekcija plana za 2025.</t>
  </si>
  <si>
    <t xml:space="preserve">PRIJEDLOG FINANCIJSKOG PLANA HRVATSKOG ZAVODA ZA ZDRAVSTVENO OSIGURANJE 
ZA 2023. GODINU I PROJEKCIJE PLANA ZA 2024. I 2025. GODINU                                                                                                                                                                                      </t>
  </si>
  <si>
    <t>EUR</t>
  </si>
  <si>
    <t>KN</t>
  </si>
  <si>
    <t>Pomoći iz inozemstva i od subjekata unutar općeg proračuna</t>
  </si>
  <si>
    <t>Prijenos sredstava iz prethodne godine</t>
  </si>
  <si>
    <t>Prijenos sredstava u sljedeću godinu</t>
  </si>
  <si>
    <t>PRIJENOS SREDSTAVA IZ PRETHODNE GODINE</t>
  </si>
  <si>
    <t>PRIJENOS SREDSTAVA U SLJEDEĆU GODINU</t>
  </si>
  <si>
    <t>Indeks 2023/'22.II</t>
  </si>
  <si>
    <t>LIJEČENJE INOZEMNIH OSIGURANIKA U REPUBLICI HRVATSKOJ</t>
  </si>
  <si>
    <t>ULAGANJA U NEFINANCIJSKU IMOVINU OBVEZNOG ZDRAVSTVENOG OSIGURANJA</t>
  </si>
  <si>
    <t>ULAGANJA U NEFINANCIJSKU IMOVINU DOBROVOLJNOG ZDRAVSTVENOG OSIGURANJA</t>
  </si>
  <si>
    <t>Plan 2022.
NN 131/2022</t>
  </si>
  <si>
    <t xml:space="preserve"> Plan za 2023.                 (NN 145/22)</t>
  </si>
  <si>
    <t>Projekcija plana za 2026.</t>
  </si>
  <si>
    <t>Indeks  2026/'25</t>
  </si>
  <si>
    <t>Izvršenje 2022.</t>
  </si>
  <si>
    <t>Plan 2023.</t>
  </si>
  <si>
    <t>Plan za 2024.</t>
  </si>
  <si>
    <t>Izvršenje 2022. KN</t>
  </si>
  <si>
    <t>Izvršenje 2022.
KN</t>
  </si>
  <si>
    <t>Izvršenje 2022.
EUR</t>
  </si>
  <si>
    <t>RAZLIKA PRIMITAKA I IZDATAKA</t>
  </si>
  <si>
    <t xml:space="preserve">Kapitalne pomoći temeljem prijenosa EU sredstava </t>
  </si>
  <si>
    <t>Kapitalne pomoći iz državnog proračuna temeljem prijenosa EU sredstava</t>
  </si>
  <si>
    <t>Prihodi od upravnih i administrativnih pristojbi, pristojbi po posebnim propisima i naknada</t>
  </si>
  <si>
    <t>NAKNADE BRANITELJIMA - PRIVREMENA NESPOSOBNOST ZA RAD</t>
  </si>
  <si>
    <t>OSTALE ISPLATE OSIGURANIM OSOBAMA</t>
  </si>
  <si>
    <t>NAKNADE PLAĆA ZA VRIJEME PRIVREMENE NESPOSOBNOSTI ZA RAD ZBOG PRIZNATE OZLJEDE NA RADU I PROFESIONALNE BOLESTI</t>
  </si>
  <si>
    <t xml:space="preserve">NAKNADE PLAĆA ZA VRIJEME PRIVREMENE NESPOSOBNOSTI ZA RAD </t>
  </si>
  <si>
    <t>NAKNADE PLAĆA ZA RODILJNI DOPUST</t>
  </si>
  <si>
    <t>Indeks  2024/23</t>
  </si>
  <si>
    <t xml:space="preserve">Plan 2023. </t>
  </si>
  <si>
    <t xml:space="preserve">FINANCIJSKI PLAN HRVATSKOG ZAVODA ZA ZDRAVSTVENO OSIGURANJE 
ZA 2024. GODINU I PROJEKCIJE PLANA ZA 2025. I 2026. GODINU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</si>
</sst>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;[Red]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0.0000"/>
    <numFmt numFmtId="183" formatCode="0000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#,##0.0"/>
    <numFmt numFmtId="189" formatCode="#,##0.000"/>
    <numFmt numFmtId="190" formatCode="#,##0.0000"/>
    <numFmt numFmtId="191" formatCode="0.00000"/>
    <numFmt numFmtId="192" formatCode="#,##0.00000"/>
  </numFmts>
  <fonts count="9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9"/>
      <name val="Times New Roman"/>
      <family val="1"/>
    </font>
    <font>
      <i/>
      <sz val="9.85"/>
      <name val="Times New Roman"/>
      <family val="1"/>
    </font>
    <font>
      <sz val="9.5"/>
      <name val="Times New Roman"/>
      <family val="1"/>
    </font>
    <font>
      <b/>
      <i/>
      <sz val="9.85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Times New Roman"/>
      <family val="1"/>
    </font>
    <font>
      <sz val="9"/>
      <color indexed="10"/>
      <name val="Arial"/>
      <family val="2"/>
    </font>
    <font>
      <sz val="10"/>
      <color indexed="10"/>
      <name val="MS Sans Serif"/>
      <family val="0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7030A0"/>
      <name val="Times New Roman"/>
      <family val="1"/>
    </font>
    <font>
      <sz val="9"/>
      <color rgb="FFFF0000"/>
      <name val="Arial"/>
      <family val="2"/>
    </font>
    <font>
      <sz val="10"/>
      <color rgb="FFFF0000"/>
      <name val="MS Sans Serif"/>
      <family val="0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20" borderId="1" applyNumberFormat="0" applyFont="0" applyAlignment="0" applyProtection="0"/>
    <xf numFmtId="0" fontId="7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2" fillId="28" borderId="2" applyNumberFormat="0" applyAlignment="0" applyProtection="0"/>
    <xf numFmtId="0" fontId="73" fillId="28" borderId="3" applyNumberFormat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9" fontId="1" fillId="0" borderId="0" applyFont="0" applyFill="0" applyBorder="0" applyAlignment="0" applyProtection="0"/>
    <xf numFmtId="0" fontId="80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81" fillId="31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2" borderId="3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3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 quotePrefix="1">
      <alignment horizontal="left" wrapText="1"/>
      <protection/>
    </xf>
    <xf numFmtId="0" fontId="21" fillId="0" borderId="11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28" fillId="0" borderId="12" xfId="0" applyFont="1" applyBorder="1" applyAlignment="1" quotePrefix="1">
      <alignment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 horizontal="right"/>
      <protection/>
    </xf>
    <xf numFmtId="4" fontId="22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0" fontId="32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 horizontal="right" vertical="top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0" fontId="37" fillId="0" borderId="0" xfId="0" applyNumberFormat="1" applyFont="1" applyFill="1" applyBorder="1" applyAlignment="1" applyProtection="1" quotePrefix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right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righ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9" fillId="0" borderId="12" xfId="0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wrapText="1"/>
    </xf>
    <xf numFmtId="2" fontId="22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 quotePrefix="1">
      <alignment horizontal="left"/>
    </xf>
    <xf numFmtId="0" fontId="31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 quotePrefix="1">
      <alignment horizontal="right" vertical="top"/>
    </xf>
    <xf numFmtId="0" fontId="31" fillId="0" borderId="0" xfId="0" applyFont="1" applyFill="1" applyBorder="1" applyAlignment="1" quotePrefix="1">
      <alignment horizontal="left" vertical="center"/>
    </xf>
    <xf numFmtId="0" fontId="32" fillId="0" borderId="0" xfId="0" applyFont="1" applyFill="1" applyBorder="1" applyAlignment="1" quotePrefix="1">
      <alignment horizontal="left" vertical="center" wrapText="1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right" vertical="justify"/>
    </xf>
    <xf numFmtId="0" fontId="24" fillId="0" borderId="0" xfId="0" applyFont="1" applyFill="1" applyBorder="1" applyAlignment="1" quotePrefix="1">
      <alignment horizontal="left" vertical="center" wrapText="1"/>
    </xf>
    <xf numFmtId="0" fontId="34" fillId="0" borderId="0" xfId="0" applyFont="1" applyFill="1" applyBorder="1" applyAlignment="1" quotePrefix="1">
      <alignment horizontal="right" vertical="top"/>
    </xf>
    <xf numFmtId="0" fontId="32" fillId="0" borderId="0" xfId="0" applyFont="1" applyFill="1" applyBorder="1" applyAlignment="1" quotePrefix="1">
      <alignment horizontal="right" vertical="center"/>
    </xf>
    <xf numFmtId="0" fontId="36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 quotePrefix="1">
      <alignment horizontal="left" wrapText="1"/>
    </xf>
    <xf numFmtId="0" fontId="31" fillId="0" borderId="0" xfId="0" applyFont="1" applyFill="1" applyBorder="1" applyAlignment="1" quotePrefix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 quotePrefix="1">
      <alignment horizontal="right" vertical="top"/>
    </xf>
    <xf numFmtId="0" fontId="2" fillId="0" borderId="0" xfId="0" applyFont="1" applyFill="1" applyBorder="1" applyAlignment="1" quotePrefix="1">
      <alignment horizontal="left" vertical="center" wrapText="1"/>
    </xf>
    <xf numFmtId="3" fontId="86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24" fillId="0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 applyProtection="1" quotePrefix="1">
      <alignment horizontal="left" wrapText="1"/>
      <protection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 quotePrefix="1">
      <alignment horizontal="right" vertical="center" wrapText="1"/>
    </xf>
    <xf numFmtId="1" fontId="22" fillId="0" borderId="0" xfId="0" applyNumberFormat="1" applyFont="1" applyFill="1" applyBorder="1" applyAlignment="1" quotePrefix="1">
      <alignment horizontal="right" vertical="center" wrapText="1"/>
    </xf>
    <xf numFmtId="0" fontId="1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3" fontId="18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 vertical="center"/>
      <protection/>
    </xf>
    <xf numFmtId="0" fontId="18" fillId="33" borderId="0" xfId="0" applyNumberFormat="1" applyFont="1" applyFill="1" applyBorder="1" applyAlignment="1" applyProtection="1">
      <alignment horizontal="left" vertical="center"/>
      <protection/>
    </xf>
    <xf numFmtId="3" fontId="22" fillId="33" borderId="0" xfId="0" applyNumberFormat="1" applyFont="1" applyFill="1" applyBorder="1" applyAlignment="1" quotePrefix="1">
      <alignment horizontal="left" vertical="center" wrapText="1"/>
    </xf>
    <xf numFmtId="3" fontId="22" fillId="33" borderId="0" xfId="0" applyNumberFormat="1" applyFont="1" applyFill="1" applyBorder="1" applyAlignment="1">
      <alignment horizontal="left" vertical="center" wrapText="1"/>
    </xf>
    <xf numFmtId="3" fontId="22" fillId="33" borderId="0" xfId="0" applyNumberFormat="1" applyFont="1" applyFill="1" applyBorder="1" applyAlignment="1" applyProtection="1">
      <alignment horizontal="right"/>
      <protection/>
    </xf>
    <xf numFmtId="0" fontId="26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quotePrefix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3" fontId="26" fillId="33" borderId="0" xfId="0" applyNumberFormat="1" applyFont="1" applyFill="1" applyBorder="1" applyAlignment="1" applyProtection="1">
      <alignment/>
      <protection/>
    </xf>
    <xf numFmtId="0" fontId="31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3" fontId="24" fillId="33" borderId="0" xfId="0" applyNumberFormat="1" applyFont="1" applyFill="1" applyBorder="1" applyAlignment="1">
      <alignment horizontal="left" vertical="center" wrapText="1"/>
    </xf>
    <xf numFmtId="4" fontId="26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>
      <alignment horizontal="left" vertical="top" wrapText="1"/>
    </xf>
    <xf numFmtId="0" fontId="24" fillId="33" borderId="0" xfId="0" applyNumberFormat="1" applyFont="1" applyFill="1" applyBorder="1" applyAlignment="1" applyProtection="1">
      <alignment horizontal="left" vertical="center"/>
      <protection/>
    </xf>
    <xf numFmtId="0" fontId="24" fillId="33" borderId="0" xfId="0" applyNumberFormat="1" applyFont="1" applyFill="1" applyBorder="1" applyAlignment="1" applyProtection="1">
      <alignment wrapText="1"/>
      <protection/>
    </xf>
    <xf numFmtId="1" fontId="22" fillId="33" borderId="0" xfId="0" applyNumberFormat="1" applyFont="1" applyFill="1" applyBorder="1" applyAlignment="1">
      <alignment horizontal="left" vertical="center" wrapText="1"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/>
      <protection/>
    </xf>
    <xf numFmtId="3" fontId="22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NumberFormat="1" applyFont="1" applyFill="1" applyBorder="1" applyAlignment="1" applyProtection="1" quotePrefix="1">
      <alignment horizontal="left" vertical="justify"/>
      <protection/>
    </xf>
    <xf numFmtId="0" fontId="22" fillId="33" borderId="0" xfId="0" applyFont="1" applyFill="1" applyBorder="1" applyAlignment="1">
      <alignment horizontal="left" vertical="justify"/>
    </xf>
    <xf numFmtId="3" fontId="22" fillId="33" borderId="0" xfId="0" applyNumberFormat="1" applyFont="1" applyFill="1" applyBorder="1" applyAlignment="1" applyProtection="1">
      <alignment horizontal="right"/>
      <protection/>
    </xf>
    <xf numFmtId="3" fontId="27" fillId="33" borderId="0" xfId="0" applyNumberFormat="1" applyFont="1" applyFill="1" applyBorder="1" applyAlignment="1" applyProtection="1">
      <alignment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 quotePrefix="1">
      <alignment horizontal="left" vertical="justify"/>
    </xf>
    <xf numFmtId="0" fontId="22" fillId="33" borderId="0" xfId="0" applyFont="1" applyFill="1" applyBorder="1" applyAlignment="1" quotePrefix="1">
      <alignment horizontal="left" vertical="center"/>
    </xf>
    <xf numFmtId="0" fontId="24" fillId="33" borderId="0" xfId="0" applyFont="1" applyFill="1" applyBorder="1" applyAlignment="1">
      <alignment horizontal="left" vertical="justify"/>
    </xf>
    <xf numFmtId="0" fontId="24" fillId="33" borderId="0" xfId="0" applyFont="1" applyFill="1" applyBorder="1" applyAlignment="1" quotePrefix="1">
      <alignment horizontal="left" vertical="center"/>
    </xf>
    <xf numFmtId="0" fontId="22" fillId="33" borderId="0" xfId="0" applyNumberFormat="1" applyFont="1" applyFill="1" applyBorder="1" applyAlignment="1" applyProtection="1">
      <alignment horizontal="left" vertical="justify"/>
      <protection/>
    </xf>
    <xf numFmtId="0" fontId="22" fillId="33" borderId="0" xfId="0" applyFont="1" applyFill="1" applyBorder="1" applyAlignment="1">
      <alignment horizontal="left" vertical="center" wrapText="1"/>
    </xf>
    <xf numFmtId="0" fontId="24" fillId="33" borderId="0" xfId="0" applyNumberFormat="1" applyFont="1" applyFill="1" applyBorder="1" applyAlignment="1" applyProtection="1">
      <alignment horizontal="left" vertical="justify"/>
      <protection/>
    </xf>
    <xf numFmtId="0" fontId="24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left" wrapText="1"/>
    </xf>
    <xf numFmtId="3" fontId="24" fillId="33" borderId="0" xfId="0" applyNumberFormat="1" applyFont="1" applyFill="1" applyBorder="1" applyAlignment="1">
      <alignment wrapText="1"/>
    </xf>
    <xf numFmtId="3" fontId="24" fillId="33" borderId="0" xfId="0" applyNumberFormat="1" applyFont="1" applyFill="1" applyBorder="1" applyAlignment="1">
      <alignment/>
    </xf>
    <xf numFmtId="1" fontId="22" fillId="33" borderId="0" xfId="0" applyNumberFormat="1" applyFont="1" applyFill="1" applyBorder="1" applyAlignment="1" quotePrefix="1">
      <alignment horizontal="left" vertical="center" wrapText="1"/>
    </xf>
    <xf numFmtId="1" fontId="24" fillId="33" borderId="0" xfId="0" applyNumberFormat="1" applyFont="1" applyFill="1" applyBorder="1" applyAlignment="1" quotePrefix="1">
      <alignment horizontal="left" vertical="justify"/>
    </xf>
    <xf numFmtId="1" fontId="22" fillId="33" borderId="0" xfId="0" applyNumberFormat="1" applyFont="1" applyFill="1" applyBorder="1" applyAlignment="1" quotePrefix="1">
      <alignment horizontal="left" vertical="justify"/>
    </xf>
    <xf numFmtId="0" fontId="22" fillId="33" borderId="0" xfId="0" applyNumberFormat="1" applyFont="1" applyFill="1" applyBorder="1" applyAlignment="1" applyProtection="1" quotePrefix="1">
      <alignment horizontal="left" vertical="justify"/>
      <protection/>
    </xf>
    <xf numFmtId="3" fontId="22" fillId="33" borderId="0" xfId="0" applyNumberFormat="1" applyFont="1" applyFill="1" applyBorder="1" applyAlignment="1" applyProtection="1" quotePrefix="1">
      <alignment horizontal="left"/>
      <protection/>
    </xf>
    <xf numFmtId="0" fontId="24" fillId="33" borderId="0" xfId="0" applyFont="1" applyFill="1" applyBorder="1" applyAlignment="1" quotePrefix="1">
      <alignment horizontal="left" vertical="justify"/>
    </xf>
    <xf numFmtId="0" fontId="24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 applyProtection="1">
      <alignment horizontal="right" vertical="center"/>
      <protection/>
    </xf>
    <xf numFmtId="3" fontId="22" fillId="33" borderId="0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right" vertical="center"/>
    </xf>
    <xf numFmtId="178" fontId="22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178" fontId="24" fillId="33" borderId="0" xfId="0" applyNumberFormat="1" applyFont="1" applyFill="1" applyBorder="1" applyAlignment="1">
      <alignment horizontal="left"/>
    </xf>
    <xf numFmtId="3" fontId="24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 vertical="justify" wrapText="1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 vertical="center"/>
    </xf>
    <xf numFmtId="3" fontId="27" fillId="33" borderId="0" xfId="0" applyNumberFormat="1" applyFont="1" applyFill="1" applyAlignment="1">
      <alignment horizontal="right" vertical="center"/>
    </xf>
    <xf numFmtId="3" fontId="87" fillId="33" borderId="0" xfId="0" applyNumberFormat="1" applyFont="1" applyFill="1" applyBorder="1" applyAlignment="1" applyProtection="1">
      <alignment/>
      <protection/>
    </xf>
    <xf numFmtId="2" fontId="87" fillId="33" borderId="0" xfId="0" applyNumberFormat="1" applyFont="1" applyFill="1" applyBorder="1" applyAlignment="1" applyProtection="1">
      <alignment horizontal="right"/>
      <protection/>
    </xf>
    <xf numFmtId="49" fontId="24" fillId="33" borderId="0" xfId="0" applyNumberFormat="1" applyFont="1" applyFill="1" applyBorder="1" applyAlignment="1" applyProtection="1">
      <alignment wrapText="1"/>
      <protection/>
    </xf>
    <xf numFmtId="3" fontId="24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horizontal="right" vertical="center"/>
    </xf>
    <xf numFmtId="3" fontId="24" fillId="33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left"/>
    </xf>
    <xf numFmtId="0" fontId="22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/>
    </xf>
    <xf numFmtId="0" fontId="26" fillId="33" borderId="0" xfId="0" applyNumberFormat="1" applyFont="1" applyFill="1" applyBorder="1" applyAlignment="1" applyProtection="1">
      <alignment vertical="center"/>
      <protection/>
    </xf>
    <xf numFmtId="0" fontId="26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8" fillId="33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0" fontId="18" fillId="33" borderId="0" xfId="0" applyNumberFormat="1" applyFont="1" applyFill="1" applyBorder="1" applyAlignment="1" applyProtection="1">
      <alignment horizontal="left"/>
      <protection/>
    </xf>
    <xf numFmtId="3" fontId="26" fillId="33" borderId="0" xfId="0" applyNumberFormat="1" applyFont="1" applyFill="1" applyAlignment="1">
      <alignment horizontal="right" vertical="center"/>
    </xf>
    <xf numFmtId="0" fontId="17" fillId="33" borderId="0" xfId="0" applyFont="1" applyFill="1" applyAlignment="1">
      <alignment horizontal="left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vertical="center"/>
    </xf>
    <xf numFmtId="3" fontId="17" fillId="33" borderId="0" xfId="0" applyNumberFormat="1" applyFont="1" applyFill="1" applyAlignment="1">
      <alignment vertical="center"/>
    </xf>
    <xf numFmtId="0" fontId="17" fillId="33" borderId="0" xfId="0" applyFont="1" applyFill="1" applyAlignment="1" quotePrefix="1">
      <alignment horizontal="left"/>
    </xf>
    <xf numFmtId="0" fontId="18" fillId="33" borderId="0" xfId="0" applyFont="1" applyFill="1" applyAlignment="1" quotePrefix="1">
      <alignment horizontal="left" vertical="center"/>
    </xf>
    <xf numFmtId="0" fontId="17" fillId="33" borderId="0" xfId="0" applyFont="1" applyFill="1" applyAlignment="1" quotePrefix="1">
      <alignment horizontal="left" vertical="center"/>
    </xf>
    <xf numFmtId="3" fontId="17" fillId="33" borderId="0" xfId="0" applyNumberFormat="1" applyFont="1" applyFill="1" applyAlignment="1">
      <alignment horizontal="right" vertical="center"/>
    </xf>
    <xf numFmtId="0" fontId="17" fillId="33" borderId="15" xfId="0" applyFont="1" applyFill="1" applyBorder="1" applyAlignment="1">
      <alignment horizontal="left"/>
    </xf>
    <xf numFmtId="3" fontId="26" fillId="33" borderId="0" xfId="0" applyNumberFormat="1" applyFont="1" applyFill="1" applyAlignment="1">
      <alignment vertical="center"/>
    </xf>
    <xf numFmtId="0" fontId="17" fillId="33" borderId="15" xfId="0" applyFont="1" applyFill="1" applyBorder="1" applyAlignment="1" quotePrefix="1">
      <alignment horizontal="left"/>
    </xf>
    <xf numFmtId="0" fontId="19" fillId="33" borderId="0" xfId="0" applyFont="1" applyFill="1" applyAlignment="1" quotePrefix="1">
      <alignment horizontal="left"/>
    </xf>
    <xf numFmtId="3" fontId="17" fillId="33" borderId="0" xfId="0" applyNumberFormat="1" applyFont="1" applyFill="1" applyAlignment="1" quotePrefix="1">
      <alignment horizontal="left" vertical="center"/>
    </xf>
    <xf numFmtId="0" fontId="19" fillId="33" borderId="0" xfId="0" applyFont="1" applyFill="1" applyAlignment="1" quotePrefix="1">
      <alignment horizontal="left" vertical="center"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 quotePrefix="1">
      <alignment horizontal="left"/>
      <protection/>
    </xf>
    <xf numFmtId="3" fontId="18" fillId="33" borderId="0" xfId="0" applyNumberFormat="1" applyFont="1" applyFill="1" applyBorder="1" applyAlignment="1" applyProtection="1" quotePrefix="1">
      <alignment horizontal="left"/>
      <protection/>
    </xf>
    <xf numFmtId="0" fontId="18" fillId="33" borderId="0" xfId="0" applyFont="1" applyFill="1" applyAlignment="1" quotePrefix="1">
      <alignment horizontal="left"/>
    </xf>
    <xf numFmtId="0" fontId="88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3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horizontal="right" vertical="center"/>
    </xf>
    <xf numFmtId="0" fontId="90" fillId="0" borderId="0" xfId="0" applyNumberFormat="1" applyFont="1" applyFill="1" applyBorder="1" applyAlignment="1" applyProtection="1">
      <alignment/>
      <protection/>
    </xf>
    <xf numFmtId="2" fontId="88" fillId="0" borderId="0" xfId="0" applyNumberFormat="1" applyFont="1" applyFill="1" applyBorder="1" applyAlignment="1" applyProtection="1">
      <alignment horizontal="right"/>
      <protection/>
    </xf>
    <xf numFmtId="3" fontId="93" fillId="0" borderId="0" xfId="0" applyNumberFormat="1" applyFont="1" applyFill="1" applyBorder="1" applyAlignment="1" applyProtection="1">
      <alignment horizontal="right" wrapText="1"/>
      <protection/>
    </xf>
    <xf numFmtId="2" fontId="93" fillId="0" borderId="0" xfId="0" applyNumberFormat="1" applyFont="1" applyFill="1" applyBorder="1" applyAlignment="1" applyProtection="1">
      <alignment horizontal="right" wrapText="1"/>
      <protection/>
    </xf>
    <xf numFmtId="0" fontId="89" fillId="0" borderId="0" xfId="0" applyNumberFormat="1" applyFont="1" applyFill="1" applyBorder="1" applyAlignment="1" applyProtection="1">
      <alignment horizontal="right" wrapText="1"/>
      <protection/>
    </xf>
    <xf numFmtId="0" fontId="89" fillId="0" borderId="0" xfId="0" applyNumberFormat="1" applyFont="1" applyFill="1" applyBorder="1" applyAlignment="1" applyProtection="1">
      <alignment horizontal="right"/>
      <protection/>
    </xf>
    <xf numFmtId="2" fontId="89" fillId="0" borderId="0" xfId="0" applyNumberFormat="1" applyFont="1" applyFill="1" applyBorder="1" applyAlignment="1" applyProtection="1">
      <alignment horizontal="right"/>
      <protection/>
    </xf>
    <xf numFmtId="0" fontId="89" fillId="0" borderId="0" xfId="0" applyNumberFormat="1" applyFont="1" applyFill="1" applyBorder="1" applyAlignment="1" applyProtection="1">
      <alignment wrapText="1"/>
      <protection/>
    </xf>
    <xf numFmtId="2" fontId="89" fillId="0" borderId="0" xfId="0" applyNumberFormat="1" applyFont="1" applyFill="1" applyBorder="1" applyAlignment="1" applyProtection="1">
      <alignment horizontal="right" wrapText="1"/>
      <protection/>
    </xf>
    <xf numFmtId="2" fontId="9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22" fillId="33" borderId="0" xfId="0" applyNumberFormat="1" applyFont="1" applyFill="1" applyBorder="1" applyAlignment="1" applyProtection="1">
      <alignment horizontal="right"/>
      <protection/>
    </xf>
    <xf numFmtId="191" fontId="7" fillId="34" borderId="12" xfId="0" applyNumberFormat="1" applyFont="1" applyFill="1" applyBorder="1" applyAlignment="1" applyProtection="1">
      <alignment horizontal="center"/>
      <protection/>
    </xf>
    <xf numFmtId="4" fontId="24" fillId="33" borderId="0" xfId="0" applyNumberFormat="1" applyFont="1" applyFill="1" applyBorder="1" applyAlignment="1" applyProtection="1">
      <alignment horizontal="right"/>
      <protection/>
    </xf>
    <xf numFmtId="4" fontId="22" fillId="33" borderId="0" xfId="0" applyNumberFormat="1" applyFont="1" applyFill="1" applyBorder="1" applyAlignment="1" applyProtection="1">
      <alignment/>
      <protection/>
    </xf>
    <xf numFmtId="4" fontId="24" fillId="33" borderId="0" xfId="0" applyNumberFormat="1" applyFont="1" applyFill="1" applyBorder="1" applyAlignment="1" applyProtection="1">
      <alignment horizontal="right" vertical="center"/>
      <protection/>
    </xf>
    <xf numFmtId="4" fontId="22" fillId="33" borderId="0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>
      <alignment vertical="center"/>
    </xf>
    <xf numFmtId="4" fontId="24" fillId="33" borderId="0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right" wrapText="1"/>
      <protection/>
    </xf>
    <xf numFmtId="4" fontId="22" fillId="0" borderId="0" xfId="0" applyNumberFormat="1" applyFont="1" applyFill="1" applyBorder="1" applyAlignment="1" applyProtection="1">
      <alignment horizontal="right" wrapText="1"/>
      <protection/>
    </xf>
    <xf numFmtId="4" fontId="7" fillId="0" borderId="12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vertical="center" wrapText="1"/>
      <protection/>
    </xf>
    <xf numFmtId="2" fontId="24" fillId="33" borderId="0" xfId="0" applyNumberFormat="1" applyFont="1" applyFill="1" applyBorder="1" applyAlignment="1" applyProtection="1">
      <alignment horizontal="right"/>
      <protection/>
    </xf>
    <xf numFmtId="2" fontId="22" fillId="33" borderId="0" xfId="0" applyNumberFormat="1" applyFont="1" applyFill="1" applyBorder="1" applyAlignment="1" applyProtection="1">
      <alignment horizontal="right"/>
      <protection/>
    </xf>
    <xf numFmtId="4" fontId="22" fillId="33" borderId="0" xfId="0" applyNumberFormat="1" applyFont="1" applyFill="1" applyBorder="1" applyAlignment="1" applyProtection="1">
      <alignment horizontal="right"/>
      <protection/>
    </xf>
    <xf numFmtId="2" fontId="22" fillId="33" borderId="0" xfId="0" applyNumberFormat="1" applyFont="1" applyFill="1" applyBorder="1" applyAlignment="1" applyProtection="1">
      <alignment horizontal="right"/>
      <protection/>
    </xf>
    <xf numFmtId="2" fontId="24" fillId="33" borderId="0" xfId="0" applyNumberFormat="1" applyFont="1" applyFill="1" applyBorder="1" applyAlignment="1" applyProtection="1">
      <alignment horizontal="right" vertical="center"/>
      <protection/>
    </xf>
    <xf numFmtId="4" fontId="22" fillId="33" borderId="0" xfId="0" applyNumberFormat="1" applyFont="1" applyFill="1" applyBorder="1" applyAlignment="1">
      <alignment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vertical="center"/>
    </xf>
    <xf numFmtId="2" fontId="26" fillId="33" borderId="0" xfId="0" applyNumberFormat="1" applyFont="1" applyFill="1" applyBorder="1" applyAlignment="1" applyProtection="1">
      <alignment horizontal="right"/>
      <protection/>
    </xf>
    <xf numFmtId="3" fontId="28" fillId="0" borderId="12" xfId="0" applyNumberFormat="1" applyFont="1" applyBorder="1" applyAlignment="1">
      <alignment horizontal="right"/>
    </xf>
    <xf numFmtId="4" fontId="28" fillId="0" borderId="12" xfId="0" applyNumberFormat="1" applyFont="1" applyBorder="1" applyAlignment="1">
      <alignment horizontal="right"/>
    </xf>
    <xf numFmtId="3" fontId="28" fillId="0" borderId="12" xfId="0" applyNumberFormat="1" applyFont="1" applyFill="1" applyBorder="1" applyAlignment="1" applyProtection="1">
      <alignment horizontal="right" wrapText="1"/>
      <protection/>
    </xf>
    <xf numFmtId="3" fontId="28" fillId="0" borderId="1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172" fontId="24" fillId="33" borderId="10" xfId="0" applyNumberFormat="1" applyFont="1" applyFill="1" applyBorder="1" applyAlignment="1">
      <alignment horizontal="left" vertical="center"/>
    </xf>
    <xf numFmtId="0" fontId="24" fillId="33" borderId="10" xfId="0" applyNumberFormat="1" applyFont="1" applyFill="1" applyBorder="1" applyAlignment="1" applyProtection="1">
      <alignment vertical="center"/>
      <protection/>
    </xf>
    <xf numFmtId="0" fontId="41" fillId="33" borderId="12" xfId="0" applyFont="1" applyFill="1" applyBorder="1" applyAlignment="1">
      <alignment horizontal="center" vertical="center" wrapText="1"/>
    </xf>
    <xf numFmtId="172" fontId="24" fillId="33" borderId="0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 quotePrefix="1">
      <alignment horizontal="left"/>
      <protection/>
    </xf>
    <xf numFmtId="0" fontId="24" fillId="33" borderId="0" xfId="0" applyNumberFormat="1" applyFont="1" applyFill="1" applyBorder="1" applyAlignment="1" applyProtection="1">
      <alignment horizontal="left" wrapText="1"/>
      <protection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vertical="center"/>
    </xf>
    <xf numFmtId="0" fontId="22" fillId="33" borderId="0" xfId="0" applyFont="1" applyFill="1" applyBorder="1" applyAlignment="1" quotePrefix="1">
      <alignment horizontal="left" vertical="center" wrapText="1"/>
    </xf>
    <xf numFmtId="0" fontId="24" fillId="33" borderId="0" xfId="0" applyFont="1" applyFill="1" applyAlignment="1">
      <alignment horizontal="left"/>
    </xf>
    <xf numFmtId="0" fontId="22" fillId="33" borderId="0" xfId="0" applyNumberFormat="1" applyFont="1" applyFill="1" applyBorder="1" applyAlignment="1" applyProtection="1">
      <alignment wrapText="1"/>
      <protection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3" fontId="27" fillId="0" borderId="0" xfId="0" applyNumberFormat="1" applyFont="1" applyFill="1" applyBorder="1" applyAlignment="1" applyProtection="1">
      <alignment/>
      <protection/>
    </xf>
    <xf numFmtId="0" fontId="24" fillId="35" borderId="10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/>
    </xf>
    <xf numFmtId="3" fontId="28" fillId="0" borderId="12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2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left" vertical="justify"/>
    </xf>
    <xf numFmtId="0" fontId="22" fillId="0" borderId="0" xfId="0" applyFont="1" applyFill="1" applyBorder="1" applyAlignment="1">
      <alignment horizontal="left" vertical="justify"/>
    </xf>
    <xf numFmtId="0" fontId="22" fillId="0" borderId="0" xfId="0" applyNumberFormat="1" applyFont="1" applyFill="1" applyBorder="1" applyAlignment="1" applyProtection="1" quotePrefix="1">
      <alignment horizontal="left" vertical="justify"/>
      <protection/>
    </xf>
    <xf numFmtId="0" fontId="22" fillId="0" borderId="0" xfId="0" applyFont="1" applyFill="1" applyBorder="1" applyAlignment="1" quotePrefix="1">
      <alignment horizontal="left" vertical="justify"/>
    </xf>
    <xf numFmtId="0" fontId="24" fillId="0" borderId="0" xfId="0" applyFont="1" applyFill="1" applyBorder="1" applyAlignment="1" quotePrefix="1">
      <alignment horizontal="left" vertical="justify"/>
    </xf>
    <xf numFmtId="0" fontId="24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right"/>
    </xf>
    <xf numFmtId="0" fontId="28" fillId="0" borderId="12" xfId="0" applyFont="1" applyFill="1" applyBorder="1" applyAlignment="1" quotePrefix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172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 quotePrefix="1">
      <alignment horizontal="left"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quotePrefix="1">
      <alignment horizontal="left" vertical="center" wrapText="1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1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 quotePrefix="1">
      <alignment horizontal="left" vertical="justify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NumberFormat="1" applyFont="1" applyFill="1" applyBorder="1" applyAlignment="1" applyProtection="1">
      <alignment horizontal="left" vertical="justify"/>
      <protection/>
    </xf>
    <xf numFmtId="3" fontId="24" fillId="0" borderId="0" xfId="0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 quotePrefix="1">
      <alignment horizontal="left" vertical="center" wrapText="1"/>
    </xf>
    <xf numFmtId="1" fontId="24" fillId="0" borderId="0" xfId="0" applyNumberFormat="1" applyFont="1" applyFill="1" applyBorder="1" applyAlignment="1" quotePrefix="1">
      <alignment horizontal="left" vertical="justify"/>
    </xf>
    <xf numFmtId="1" fontId="22" fillId="0" borderId="0" xfId="0" applyNumberFormat="1" applyFont="1" applyFill="1" applyBorder="1" applyAlignment="1" quotePrefix="1">
      <alignment horizontal="left" vertical="justify"/>
    </xf>
    <xf numFmtId="4" fontId="2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justify" wrapText="1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0" fontId="30" fillId="0" borderId="0" xfId="0" applyFont="1" applyFill="1" applyAlignment="1">
      <alignment horizontal="left"/>
    </xf>
    <xf numFmtId="4" fontId="22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3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3" fontId="26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/>
    </xf>
    <xf numFmtId="0" fontId="18" fillId="0" borderId="0" xfId="0" applyFont="1" applyFill="1" applyAlignment="1" quotePrefix="1">
      <alignment horizontal="left" vertical="center"/>
    </xf>
    <xf numFmtId="0" fontId="17" fillId="0" borderId="0" xfId="0" applyFont="1" applyFill="1" applyAlignment="1" quotePrefix="1">
      <alignment horizontal="left" vertical="center"/>
    </xf>
    <xf numFmtId="3" fontId="17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 quotePrefix="1">
      <alignment horizontal="left" vertical="center"/>
    </xf>
    <xf numFmtId="0" fontId="19" fillId="0" borderId="0" xfId="0" applyFont="1" applyFill="1" applyAlignment="1" quotePrefix="1">
      <alignment horizontal="left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Fill="1" applyAlignment="1" quotePrefix="1">
      <alignment horizontal="left"/>
    </xf>
    <xf numFmtId="4" fontId="18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 vertical="center"/>
      <protection/>
    </xf>
    <xf numFmtId="4" fontId="26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89" fontId="26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24" fillId="35" borderId="0" xfId="0" applyNumberFormat="1" applyFont="1" applyFill="1" applyBorder="1" applyAlignment="1" applyProtection="1">
      <alignment horizontal="right" wrapText="1"/>
      <protection/>
    </xf>
    <xf numFmtId="4" fontId="22" fillId="35" borderId="0" xfId="0" applyNumberFormat="1" applyFont="1" applyFill="1" applyBorder="1" applyAlignment="1" applyProtection="1">
      <alignment horizontal="right" wrapText="1"/>
      <protection/>
    </xf>
    <xf numFmtId="4" fontId="24" fillId="35" borderId="0" xfId="0" applyNumberFormat="1" applyFont="1" applyFill="1" applyBorder="1" applyAlignment="1" applyProtection="1">
      <alignment horizontal="right"/>
      <protection/>
    </xf>
    <xf numFmtId="4" fontId="22" fillId="35" borderId="0" xfId="0" applyNumberFormat="1" applyFont="1" applyFill="1" applyBorder="1" applyAlignment="1" applyProtection="1">
      <alignment horizontal="right"/>
      <protection/>
    </xf>
    <xf numFmtId="4" fontId="24" fillId="35" borderId="0" xfId="0" applyNumberFormat="1" applyFont="1" applyFill="1" applyBorder="1" applyAlignment="1" applyProtection="1">
      <alignment horizontal="right" vertical="center"/>
      <protection/>
    </xf>
    <xf numFmtId="191" fontId="94" fillId="0" borderId="0" xfId="0" applyNumberFormat="1" applyFont="1" applyFill="1" applyBorder="1" applyAlignment="1" applyProtection="1">
      <alignment/>
      <protection/>
    </xf>
    <xf numFmtId="4" fontId="24" fillId="36" borderId="0" xfId="0" applyNumberFormat="1" applyFont="1" applyFill="1" applyBorder="1" applyAlignment="1" applyProtection="1">
      <alignment horizontal="right" wrapText="1"/>
      <protection/>
    </xf>
    <xf numFmtId="4" fontId="3" fillId="35" borderId="0" xfId="0" applyNumberFormat="1" applyFont="1" applyFill="1" applyBorder="1" applyAlignment="1">
      <alignment horizontal="right" vertical="center" wrapText="1"/>
    </xf>
    <xf numFmtId="4" fontId="22" fillId="36" borderId="0" xfId="0" applyNumberFormat="1" applyFont="1" applyFill="1" applyBorder="1" applyAlignment="1" applyProtection="1">
      <alignment horizontal="right" wrapText="1"/>
      <protection/>
    </xf>
    <xf numFmtId="0" fontId="28" fillId="0" borderId="13" xfId="0" applyNumberFormat="1" applyFont="1" applyFill="1" applyBorder="1" applyAlignment="1" applyProtection="1">
      <alignment horizontal="left" wrapText="1"/>
      <protection/>
    </xf>
    <xf numFmtId="0" fontId="28" fillId="0" borderId="16" xfId="0" applyNumberFormat="1" applyFont="1" applyFill="1" applyBorder="1" applyAlignment="1" applyProtection="1">
      <alignment wrapText="1"/>
      <protection/>
    </xf>
    <xf numFmtId="0" fontId="28" fillId="0" borderId="13" xfId="0" applyFont="1" applyFill="1" applyBorder="1" applyAlignment="1" quotePrefix="1">
      <alignment/>
    </xf>
    <xf numFmtId="0" fontId="28" fillId="0" borderId="12" xfId="0" applyNumberFormat="1" applyFont="1" applyFill="1" applyBorder="1" applyAlignment="1" applyProtection="1" quotePrefix="1">
      <alignment wrapText="1"/>
      <protection/>
    </xf>
    <xf numFmtId="0" fontId="28" fillId="0" borderId="13" xfId="0" applyNumberFormat="1" applyFont="1" applyFill="1" applyBorder="1" applyAlignment="1" applyProtection="1">
      <alignment wrapText="1"/>
      <protection/>
    </xf>
    <xf numFmtId="0" fontId="28" fillId="0" borderId="13" xfId="0" applyNumberFormat="1" applyFont="1" applyFill="1" applyBorder="1" applyAlignment="1" applyProtection="1" quotePrefix="1">
      <alignment wrapText="1"/>
      <protection/>
    </xf>
    <xf numFmtId="3" fontId="93" fillId="0" borderId="0" xfId="0" applyNumberFormat="1" applyFont="1" applyFill="1" applyBorder="1" applyAlignment="1" applyProtection="1">
      <alignment horizontal="right"/>
      <protection/>
    </xf>
    <xf numFmtId="2" fontId="93" fillId="0" borderId="0" xfId="0" applyNumberFormat="1" applyFont="1" applyFill="1" applyBorder="1" applyAlignment="1" applyProtection="1">
      <alignment horizontal="right"/>
      <protection/>
    </xf>
    <xf numFmtId="4" fontId="93" fillId="0" borderId="0" xfId="0" applyNumberFormat="1" applyFont="1" applyFill="1" applyBorder="1" applyAlignment="1" applyProtection="1">
      <alignment horizontal="right"/>
      <protection/>
    </xf>
    <xf numFmtId="3" fontId="89" fillId="0" borderId="0" xfId="0" applyNumberFormat="1" applyFont="1" applyFill="1" applyBorder="1" applyAlignment="1" applyProtection="1">
      <alignment horizontal="right"/>
      <protection/>
    </xf>
    <xf numFmtId="2" fontId="89" fillId="0" borderId="0" xfId="0" applyNumberFormat="1" applyFont="1" applyFill="1" applyBorder="1" applyAlignment="1" applyProtection="1">
      <alignment horizontal="right"/>
      <protection/>
    </xf>
    <xf numFmtId="4" fontId="89" fillId="0" borderId="0" xfId="0" applyNumberFormat="1" applyFont="1" applyFill="1" applyBorder="1" applyAlignment="1" applyProtection="1">
      <alignment horizontal="right"/>
      <protection/>
    </xf>
    <xf numFmtId="3" fontId="89" fillId="0" borderId="0" xfId="0" applyNumberFormat="1" applyFont="1" applyFill="1" applyBorder="1" applyAlignment="1" applyProtection="1">
      <alignment/>
      <protection/>
    </xf>
    <xf numFmtId="3" fontId="93" fillId="0" borderId="0" xfId="0" applyNumberFormat="1" applyFont="1" applyFill="1" applyBorder="1" applyAlignment="1" applyProtection="1">
      <alignment horizontal="right" vertical="center"/>
      <protection/>
    </xf>
    <xf numFmtId="2" fontId="93" fillId="0" borderId="0" xfId="0" applyNumberFormat="1" applyFont="1" applyFill="1" applyBorder="1" applyAlignment="1" applyProtection="1">
      <alignment horizontal="right" vertical="center"/>
      <protection/>
    </xf>
    <xf numFmtId="4" fontId="93" fillId="0" borderId="0" xfId="0" applyNumberFormat="1" applyFont="1" applyFill="1" applyBorder="1" applyAlignment="1" applyProtection="1">
      <alignment/>
      <protection/>
    </xf>
    <xf numFmtId="0" fontId="93" fillId="0" borderId="0" xfId="0" applyFont="1" applyFill="1" applyAlignment="1">
      <alignment vertical="center"/>
    </xf>
    <xf numFmtId="0" fontId="93" fillId="0" borderId="0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 horizontal="right" vertical="center"/>
      <protection/>
    </xf>
    <xf numFmtId="2" fontId="22" fillId="0" borderId="0" xfId="0" applyNumberFormat="1" applyFont="1" applyFill="1" applyBorder="1" applyAlignment="1" applyProtection="1">
      <alignment horizontal="right"/>
      <protection/>
    </xf>
    <xf numFmtId="2" fontId="26" fillId="0" borderId="0" xfId="0" applyNumberFormat="1" applyFont="1" applyFill="1" applyBorder="1" applyAlignment="1" applyProtection="1">
      <alignment horizontal="right"/>
      <protection/>
    </xf>
    <xf numFmtId="3" fontId="22" fillId="37" borderId="0" xfId="0" applyNumberFormat="1" applyFont="1" applyFill="1" applyBorder="1" applyAlignment="1" applyProtection="1">
      <alignment horizontal="right" wrapText="1"/>
      <protection/>
    </xf>
    <xf numFmtId="2" fontId="22" fillId="37" borderId="0" xfId="0" applyNumberFormat="1" applyFont="1" applyFill="1" applyBorder="1" applyAlignment="1" applyProtection="1">
      <alignment horizontal="right" vertical="center" wrapText="1"/>
      <protection/>
    </xf>
    <xf numFmtId="2" fontId="22" fillId="37" borderId="0" xfId="0" applyNumberFormat="1" applyFont="1" applyFill="1" applyBorder="1" applyAlignment="1" applyProtection="1">
      <alignment horizontal="right" wrapText="1"/>
      <protection/>
    </xf>
    <xf numFmtId="192" fontId="95" fillId="0" borderId="0" xfId="0" applyNumberFormat="1" applyFont="1" applyFill="1" applyBorder="1" applyAlignment="1" applyProtection="1">
      <alignment/>
      <protection/>
    </xf>
    <xf numFmtId="172" fontId="23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28" fillId="0" borderId="12" xfId="0" applyFont="1" applyBorder="1" applyAlignment="1" quotePrefix="1">
      <alignment horizontal="left"/>
    </xf>
    <xf numFmtId="0" fontId="25" fillId="0" borderId="12" xfId="0" applyNumberFormat="1" applyFont="1" applyFill="1" applyBorder="1" applyAlignment="1" applyProtection="1">
      <alignment/>
      <protection/>
    </xf>
    <xf numFmtId="0" fontId="28" fillId="0" borderId="16" xfId="0" applyNumberFormat="1" applyFont="1" applyFill="1" applyBorder="1" applyAlignment="1" applyProtection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 quotePrefix="1">
      <alignment horizontal="left" wrapText="1"/>
      <protection/>
    </xf>
    <xf numFmtId="0" fontId="29" fillId="0" borderId="12" xfId="0" applyNumberFormat="1" applyFont="1" applyFill="1" applyBorder="1" applyAlignment="1" applyProtection="1">
      <alignment wrapText="1"/>
      <protection/>
    </xf>
    <xf numFmtId="0" fontId="25" fillId="0" borderId="12" xfId="0" applyNumberFormat="1" applyFont="1" applyFill="1" applyBorder="1" applyAlignment="1" applyProtection="1">
      <alignment wrapText="1"/>
      <protection/>
    </xf>
    <xf numFmtId="0" fontId="28" fillId="0" borderId="13" xfId="0" applyFont="1" applyBorder="1" applyAlignment="1" quotePrefix="1">
      <alignment horizontal="left"/>
    </xf>
    <xf numFmtId="0" fontId="28" fillId="0" borderId="10" xfId="0" applyFont="1" applyBorder="1" applyAlignment="1" quotePrefix="1">
      <alignment horizontal="left"/>
    </xf>
    <xf numFmtId="0" fontId="28" fillId="0" borderId="14" xfId="0" applyFont="1" applyBorder="1" applyAlignment="1" quotePrefix="1">
      <alignment horizontal="left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 quotePrefix="1">
      <alignment horizontal="left" wrapText="1"/>
      <protection/>
    </xf>
    <xf numFmtId="0" fontId="29" fillId="0" borderId="10" xfId="0" applyNumberFormat="1" applyFont="1" applyFill="1" applyBorder="1" applyAlignment="1" applyProtection="1">
      <alignment wrapText="1"/>
      <protection/>
    </xf>
    <xf numFmtId="0" fontId="28" fillId="0" borderId="13" xfId="0" applyNumberFormat="1" applyFont="1" applyFill="1" applyBorder="1" applyAlignment="1" applyProtection="1">
      <alignment horizontal="left" wrapText="1"/>
      <protection/>
    </xf>
    <xf numFmtId="0" fontId="28" fillId="0" borderId="10" xfId="0" applyNumberFormat="1" applyFont="1" applyFill="1" applyBorder="1" applyAlignment="1" applyProtection="1">
      <alignment horizontal="left" wrapText="1"/>
      <protection/>
    </xf>
    <xf numFmtId="0" fontId="28" fillId="0" borderId="14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172" fontId="23" fillId="0" borderId="0" xfId="0" applyNumberFormat="1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zoomScale="94" zoomScaleNormal="94" zoomScalePageLayoutView="0" workbookViewId="0" topLeftCell="A3">
      <selection activeCell="F22" sqref="F2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47.57421875" style="0" customWidth="1"/>
    <col min="6" max="6" width="17.8515625" style="3" customWidth="1"/>
    <col min="7" max="9" width="17.8515625" style="0" customWidth="1"/>
    <col min="10" max="10" width="18.421875" style="313" bestFit="1" customWidth="1"/>
    <col min="11" max="11" width="9.140625" style="313" customWidth="1"/>
    <col min="12" max="12" width="18.00390625" style="313" customWidth="1"/>
    <col min="13" max="13" width="9.140625" style="313" customWidth="1"/>
    <col min="14" max="14" width="17.8515625" style="313" bestFit="1" customWidth="1"/>
    <col min="15" max="15" width="9.140625" style="313" customWidth="1"/>
  </cols>
  <sheetData>
    <row r="1" spans="1:15" ht="22.5" customHeight="1">
      <c r="A1" s="557" t="s">
        <v>306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</row>
    <row r="2" spans="1:15" ht="22.5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3" spans="1:15" s="35" customFormat="1" ht="24" customHeight="1">
      <c r="A3" s="570" t="s">
        <v>82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1:15" s="3" customFormat="1" ht="24" customHeight="1">
      <c r="A4" s="570" t="s">
        <v>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</row>
    <row r="5" spans="1:15" s="3" customFormat="1" ht="22.5" customHeight="1">
      <c r="A5" s="57"/>
      <c r="B5" s="55"/>
      <c r="C5" s="55"/>
      <c r="D5" s="55"/>
      <c r="E5" s="55"/>
      <c r="F5" s="55"/>
      <c r="G5" s="56"/>
      <c r="H5" s="56"/>
      <c r="I5" s="56"/>
      <c r="J5" s="315"/>
      <c r="K5" s="315"/>
      <c r="L5" s="315"/>
      <c r="M5" s="314"/>
      <c r="N5" s="315"/>
      <c r="O5" s="121" t="s">
        <v>308</v>
      </c>
    </row>
    <row r="6" spans="1:15" s="3" customFormat="1" ht="39.75" customHeight="1">
      <c r="A6" s="81"/>
      <c r="B6" s="82"/>
      <c r="C6" s="82"/>
      <c r="D6" s="83"/>
      <c r="E6" s="93"/>
      <c r="F6" s="149" t="s">
        <v>284</v>
      </c>
      <c r="G6" s="192" t="s">
        <v>277</v>
      </c>
      <c r="H6" s="192" t="s">
        <v>283</v>
      </c>
      <c r="I6" s="192" t="s">
        <v>292</v>
      </c>
      <c r="J6" s="192" t="s">
        <v>295</v>
      </c>
      <c r="K6" s="192" t="s">
        <v>271</v>
      </c>
      <c r="L6" s="192" t="s">
        <v>293</v>
      </c>
      <c r="M6" s="192" t="s">
        <v>272</v>
      </c>
      <c r="N6" s="192" t="s">
        <v>294</v>
      </c>
      <c r="O6" s="192" t="s">
        <v>282</v>
      </c>
    </row>
    <row r="7" spans="1:15" s="3" customFormat="1" ht="22.5" customHeight="1">
      <c r="A7" s="561" t="s">
        <v>35</v>
      </c>
      <c r="B7" s="562"/>
      <c r="C7" s="562"/>
      <c r="D7" s="562"/>
      <c r="E7" s="563"/>
      <c r="F7" s="71">
        <f>'prihodi KN_NE VRIJEDI'!G5</f>
        <v>32784756408</v>
      </c>
      <c r="G7" s="71">
        <f>'prihodi KN_NE VRIJEDI'!H5</f>
        <v>30105702000</v>
      </c>
      <c r="H7" s="71">
        <f>'prihodi KN_NE VRIJEDI'!I5</f>
        <v>32605702000</v>
      </c>
      <c r="I7" s="71">
        <f>'prihodi KN_NE VRIJEDI'!J5</f>
        <v>33385693000</v>
      </c>
      <c r="J7" s="359">
        <f>'prihodi KN_NE VRIJEDI'!K5</f>
        <v>36298077000</v>
      </c>
      <c r="K7" s="360">
        <f>J7/H7*100</f>
        <v>111.32432296657807</v>
      </c>
      <c r="L7" s="359">
        <f>'prihodi KN_NE VRIJEDI'!M5</f>
        <v>37098400000</v>
      </c>
      <c r="M7" s="360">
        <f aca="true" t="shared" si="0" ref="M7:M13">L7/J7*100</f>
        <v>102.20486335956585</v>
      </c>
      <c r="N7" s="359">
        <f>'prihodi KN_NE VRIJEDI'!O5</f>
        <v>37958700000</v>
      </c>
      <c r="O7" s="360">
        <f aca="true" t="shared" si="1" ref="O7:O12">N7/L7*100</f>
        <v>102.31896793392707</v>
      </c>
    </row>
    <row r="8" spans="1:15" s="3" customFormat="1" ht="22.5" customHeight="1">
      <c r="A8" s="559" t="s">
        <v>32</v>
      </c>
      <c r="B8" s="560"/>
      <c r="C8" s="560"/>
      <c r="D8" s="560"/>
      <c r="E8" s="560"/>
      <c r="F8" s="71">
        <f>'prihodi KN_NE VRIJEDI'!G63</f>
        <v>1485703</v>
      </c>
      <c r="G8" s="71">
        <f>'prihodi KN_NE VRIJEDI'!H63</f>
        <v>2000000</v>
      </c>
      <c r="H8" s="71">
        <f>'prihodi KN_NE VRIJEDI'!I63</f>
        <v>2000000</v>
      </c>
      <c r="I8" s="71">
        <f>'prihodi KN_NE VRIJEDI'!J63</f>
        <v>2009000</v>
      </c>
      <c r="J8" s="359">
        <f>'prihodi KN_NE VRIJEDI'!K63</f>
        <v>2000000</v>
      </c>
      <c r="K8" s="360">
        <f aca="true" t="shared" si="2" ref="K8:K13">J8/H8*100</f>
        <v>100</v>
      </c>
      <c r="L8" s="359">
        <f>'prihodi KN_NE VRIJEDI'!M63</f>
        <v>2000000</v>
      </c>
      <c r="M8" s="360">
        <f t="shared" si="0"/>
        <v>100</v>
      </c>
      <c r="N8" s="359">
        <f>'prihodi KN_NE VRIJEDI'!O63</f>
        <v>2000000</v>
      </c>
      <c r="O8" s="360">
        <f t="shared" si="1"/>
        <v>100</v>
      </c>
    </row>
    <row r="9" spans="1:15" s="3" customFormat="1" ht="22.5" customHeight="1">
      <c r="A9" s="567" t="s">
        <v>186</v>
      </c>
      <c r="B9" s="568"/>
      <c r="C9" s="568"/>
      <c r="D9" s="568"/>
      <c r="E9" s="569"/>
      <c r="F9" s="71">
        <f>F7+F8</f>
        <v>32786242111</v>
      </c>
      <c r="G9" s="71">
        <f>G7+G8</f>
        <v>30107702000</v>
      </c>
      <c r="H9" s="71">
        <f>H7+H8</f>
        <v>32607702000</v>
      </c>
      <c r="I9" s="71">
        <f>I7+I8</f>
        <v>33387702000</v>
      </c>
      <c r="J9" s="359">
        <f>J7+J8</f>
        <v>36300077000</v>
      </c>
      <c r="K9" s="360">
        <f t="shared" si="2"/>
        <v>111.32362838693754</v>
      </c>
      <c r="L9" s="359">
        <f>L7+L8</f>
        <v>37100400000</v>
      </c>
      <c r="M9" s="360">
        <f t="shared" si="0"/>
        <v>102.20474187974864</v>
      </c>
      <c r="N9" s="359">
        <f>N7+N8</f>
        <v>37960700000</v>
      </c>
      <c r="O9" s="360">
        <f t="shared" si="1"/>
        <v>102.31884292352642</v>
      </c>
    </row>
    <row r="10" spans="1:15" s="3" customFormat="1" ht="22.5" customHeight="1">
      <c r="A10" s="564" t="s">
        <v>84</v>
      </c>
      <c r="B10" s="565"/>
      <c r="C10" s="565"/>
      <c r="D10" s="565"/>
      <c r="E10" s="566"/>
      <c r="F10" s="73">
        <f>'rashodi-opći dio KN_NE VRIJEDI'!F4</f>
        <v>32588538333</v>
      </c>
      <c r="G10" s="73">
        <f>'rashodi-opći dio KN_NE VRIJEDI'!G4</f>
        <v>29600768000</v>
      </c>
      <c r="H10" s="73">
        <f>'rashodi-opći dio KN_NE VRIJEDI'!H4</f>
        <v>32107768000</v>
      </c>
      <c r="I10" s="73">
        <f>'rashodi-opći dio KN_NE VRIJEDI'!I4</f>
        <v>32909538000</v>
      </c>
      <c r="J10" s="361">
        <f>'rashodi-opći dio KN_NE VRIJEDI'!J4</f>
        <v>35394752000</v>
      </c>
      <c r="K10" s="360">
        <f t="shared" si="2"/>
        <v>110.23734817069813</v>
      </c>
      <c r="L10" s="361">
        <f>'rashodi-opći dio KN_NE VRIJEDI'!L4</f>
        <v>36990105000</v>
      </c>
      <c r="M10" s="360">
        <f t="shared" si="0"/>
        <v>104.50731509575203</v>
      </c>
      <c r="N10" s="361">
        <f>'rashodi-opći dio KN_NE VRIJEDI'!N4</f>
        <v>37850405000</v>
      </c>
      <c r="O10" s="360">
        <f t="shared" si="1"/>
        <v>102.32575711801846</v>
      </c>
    </row>
    <row r="11" spans="1:15" s="3" customFormat="1" ht="22.5" customHeight="1">
      <c r="A11" s="559" t="s">
        <v>33</v>
      </c>
      <c r="B11" s="560"/>
      <c r="C11" s="560"/>
      <c r="D11" s="560"/>
      <c r="E11" s="560"/>
      <c r="F11" s="73">
        <f>'rashodi-opći dio KN_NE VRIJEDI'!F77</f>
        <v>15465508</v>
      </c>
      <c r="G11" s="73">
        <f>'rashodi-opći dio KN_NE VRIJEDI'!G77</f>
        <v>156934000</v>
      </c>
      <c r="H11" s="73">
        <f>'rashodi-opći dio KN_NE VRIJEDI'!H77</f>
        <v>149934000</v>
      </c>
      <c r="I11" s="73">
        <f>'rashodi-opći dio KN_NE VRIJEDI'!I77</f>
        <v>128164000</v>
      </c>
      <c r="J11" s="361">
        <f>'rashodi-opći dio KN_NE VRIJEDI'!J77</f>
        <v>207745000</v>
      </c>
      <c r="K11" s="360">
        <f t="shared" si="2"/>
        <v>138.55763202475757</v>
      </c>
      <c r="L11" s="361">
        <f>'rashodi-opći dio KN_NE VRIJEDI'!L77</f>
        <v>110295000</v>
      </c>
      <c r="M11" s="360">
        <f t="shared" si="0"/>
        <v>53.091530482081396</v>
      </c>
      <c r="N11" s="361">
        <f>'rashodi-opći dio KN_NE VRIJEDI'!N77</f>
        <v>110295000</v>
      </c>
      <c r="O11" s="360">
        <f t="shared" si="1"/>
        <v>100</v>
      </c>
    </row>
    <row r="12" spans="1:15" s="3" customFormat="1" ht="22.5" customHeight="1">
      <c r="A12" s="100" t="s">
        <v>187</v>
      </c>
      <c r="B12" s="97"/>
      <c r="C12" s="98"/>
      <c r="D12" s="98"/>
      <c r="E12" s="99"/>
      <c r="F12" s="73">
        <f>F10+F11</f>
        <v>32604003841</v>
      </c>
      <c r="G12" s="73">
        <f>G10+G11</f>
        <v>29757702000</v>
      </c>
      <c r="H12" s="73">
        <f>H10+H11</f>
        <v>32257702000</v>
      </c>
      <c r="I12" s="73">
        <f>I10+I11</f>
        <v>33037702000</v>
      </c>
      <c r="J12" s="361">
        <f>J10+J11</f>
        <v>35602497000</v>
      </c>
      <c r="K12" s="360">
        <f t="shared" si="2"/>
        <v>110.36898102660876</v>
      </c>
      <c r="L12" s="361">
        <f>L10+L11</f>
        <v>37100400000</v>
      </c>
      <c r="M12" s="360">
        <f t="shared" si="0"/>
        <v>104.20729759488498</v>
      </c>
      <c r="N12" s="361">
        <f>N10+N11</f>
        <v>37960700000</v>
      </c>
      <c r="O12" s="360">
        <f t="shared" si="1"/>
        <v>102.31884292352642</v>
      </c>
    </row>
    <row r="13" spans="1:15" s="3" customFormat="1" ht="25.5" customHeight="1">
      <c r="A13" s="564" t="s">
        <v>34</v>
      </c>
      <c r="B13" s="565"/>
      <c r="C13" s="565"/>
      <c r="D13" s="565"/>
      <c r="E13" s="565"/>
      <c r="F13" s="73">
        <f>F7+F8-F10-F11</f>
        <v>182238270</v>
      </c>
      <c r="G13" s="73">
        <f>G7+G8-G10-G11</f>
        <v>350000000</v>
      </c>
      <c r="H13" s="73">
        <f>H7+H8-H10-H11</f>
        <v>350000000</v>
      </c>
      <c r="I13" s="73">
        <f>I7+I8-I10-I11</f>
        <v>350000000</v>
      </c>
      <c r="J13" s="361">
        <f>J7+J8-J10-J11</f>
        <v>697580000</v>
      </c>
      <c r="K13" s="360">
        <f t="shared" si="2"/>
        <v>199.30857142857144</v>
      </c>
      <c r="L13" s="361">
        <f>L7+L8-L10-L11</f>
        <v>0</v>
      </c>
      <c r="M13" s="360">
        <f t="shared" si="0"/>
        <v>0</v>
      </c>
      <c r="N13" s="361">
        <f>N7+N8-N10-N11</f>
        <v>0</v>
      </c>
      <c r="O13" s="360"/>
    </row>
    <row r="14" spans="1:15" s="3" customFormat="1" ht="22.5" customHeight="1">
      <c r="A14" s="61"/>
      <c r="B14" s="62"/>
      <c r="C14" s="62"/>
      <c r="D14" s="62"/>
      <c r="E14" s="62"/>
      <c r="F14" s="63"/>
      <c r="G14" s="64"/>
      <c r="H14" s="64"/>
      <c r="I14" s="64"/>
      <c r="J14" s="316"/>
      <c r="K14" s="316"/>
      <c r="L14" s="316"/>
      <c r="M14" s="314"/>
      <c r="N14" s="316"/>
      <c r="O14" s="314"/>
    </row>
    <row r="15" spans="1:15" s="3" customFormat="1" ht="21" customHeight="1">
      <c r="A15" s="75"/>
      <c r="B15" s="76"/>
      <c r="C15" s="76"/>
      <c r="D15" s="76"/>
      <c r="E15"/>
      <c r="F15" s="77"/>
      <c r="G15" s="77"/>
      <c r="H15" s="77"/>
      <c r="I15" s="77"/>
      <c r="J15" s="317"/>
      <c r="K15" s="318"/>
      <c r="L15" s="317"/>
      <c r="M15" s="318"/>
      <c r="N15" s="317"/>
      <c r="O15" s="318"/>
    </row>
    <row r="16" spans="1:15" s="31" customFormat="1" ht="24" customHeight="1">
      <c r="A16" s="558" t="s">
        <v>211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</row>
    <row r="17" spans="1:18" s="31" customFormat="1" ht="18.75" customHeight="1">
      <c r="A17" s="65"/>
      <c r="B17" s="66"/>
      <c r="C17" s="66"/>
      <c r="D17" s="66"/>
      <c r="E17" s="66"/>
      <c r="F17" s="67"/>
      <c r="G17" s="64"/>
      <c r="H17" s="64"/>
      <c r="I17" s="64"/>
      <c r="J17" s="316"/>
      <c r="K17" s="316"/>
      <c r="L17" s="316"/>
      <c r="M17" s="319"/>
      <c r="N17" s="316"/>
      <c r="O17" s="319"/>
      <c r="R17" s="31" t="s">
        <v>255</v>
      </c>
    </row>
    <row r="18" spans="1:15" s="31" customFormat="1" ht="39.75" customHeight="1">
      <c r="A18" s="81"/>
      <c r="B18" s="82"/>
      <c r="C18" s="82"/>
      <c r="D18" s="83"/>
      <c r="E18" s="84"/>
      <c r="F18" s="149" t="s">
        <v>284</v>
      </c>
      <c r="G18" s="192" t="s">
        <v>277</v>
      </c>
      <c r="H18" s="192" t="s">
        <v>283</v>
      </c>
      <c r="I18" s="192" t="s">
        <v>292</v>
      </c>
      <c r="J18" s="192" t="s">
        <v>295</v>
      </c>
      <c r="K18" s="192" t="s">
        <v>271</v>
      </c>
      <c r="L18" s="192" t="s">
        <v>293</v>
      </c>
      <c r="M18" s="192" t="s">
        <v>272</v>
      </c>
      <c r="N18" s="192" t="s">
        <v>294</v>
      </c>
      <c r="O18" s="192" t="s">
        <v>282</v>
      </c>
    </row>
    <row r="19" spans="1:15" s="31" customFormat="1" ht="18.75">
      <c r="A19" s="573" t="s">
        <v>30</v>
      </c>
      <c r="B19" s="572"/>
      <c r="C19" s="572"/>
      <c r="D19" s="572"/>
      <c r="E19" s="572"/>
      <c r="F19" s="71">
        <f>'račun financiranja KN_NE VRIJED'!F7</f>
        <v>0</v>
      </c>
      <c r="G19" s="71">
        <f>'račun financiranja KN_NE VRIJED'!G7</f>
        <v>0</v>
      </c>
      <c r="H19" s="71">
        <f>'račun financiranja KN_NE VRIJED'!H7</f>
        <v>0</v>
      </c>
      <c r="I19" s="71">
        <f>'račun financiranja KN_NE VRIJED'!I7</f>
        <v>0</v>
      </c>
      <c r="J19" s="359">
        <f>'račun financiranja KN_NE VRIJED'!J7</f>
        <v>0</v>
      </c>
      <c r="K19" s="360"/>
      <c r="L19" s="359">
        <f>'račun financiranja KN_NE VRIJED'!L7</f>
        <v>0</v>
      </c>
      <c r="M19" s="360"/>
      <c r="N19" s="359">
        <f>'račun financiranja KN_NE VRIJED'!N7</f>
        <v>0</v>
      </c>
      <c r="O19" s="360"/>
    </row>
    <row r="20" spans="1:15" s="31" customFormat="1" ht="18">
      <c r="A20" s="573" t="s">
        <v>31</v>
      </c>
      <c r="B20" s="574"/>
      <c r="C20" s="574"/>
      <c r="D20" s="574"/>
      <c r="E20" s="575"/>
      <c r="F20" s="71">
        <f>'račun financiranja KN_NE VRIJED'!F12</f>
        <v>12599433</v>
      </c>
      <c r="G20" s="71">
        <f>'račun financiranja KN_NE VRIJED'!G12</f>
        <v>350000000</v>
      </c>
      <c r="H20" s="71">
        <f>'račun financiranja KN_NE VRIJED'!H12</f>
        <v>350000000</v>
      </c>
      <c r="I20" s="71">
        <f>'račun financiranja KN_NE VRIJED'!I12</f>
        <v>350000000</v>
      </c>
      <c r="J20" s="359">
        <f>'račun financiranja KN_NE VRIJED'!J12</f>
        <v>697580000</v>
      </c>
      <c r="K20" s="360">
        <f>J20/H20*100</f>
        <v>199.30857142857144</v>
      </c>
      <c r="L20" s="359">
        <f>'račun financiranja KN_NE VRIJED'!L12</f>
        <v>0</v>
      </c>
      <c r="M20" s="360">
        <f>L20/J20*100</f>
        <v>0</v>
      </c>
      <c r="N20" s="359">
        <f>'račun financiranja KN_NE VRIJED'!N12</f>
        <v>0</v>
      </c>
      <c r="O20" s="360"/>
    </row>
    <row r="21" spans="1:15" s="31" customFormat="1" ht="21.75" customHeight="1">
      <c r="A21" s="573" t="s">
        <v>312</v>
      </c>
      <c r="B21" s="574"/>
      <c r="C21" s="574"/>
      <c r="D21" s="574"/>
      <c r="E21" s="575"/>
      <c r="F21" s="71">
        <f>'račun financiranja KN_NE VRIJED'!F4</f>
        <v>877864883</v>
      </c>
      <c r="G21" s="71">
        <f>'račun financiranja KN_NE VRIJED'!G4</f>
        <v>0</v>
      </c>
      <c r="H21" s="71">
        <f>'račun financiranja KN_NE VRIJED'!H4</f>
        <v>1047503720</v>
      </c>
      <c r="I21" s="71">
        <f>'račun financiranja KN_NE VRIJED'!I4</f>
        <v>1047503720</v>
      </c>
      <c r="J21" s="71">
        <f>'račun financiranja KN_NE VRIJED'!J4</f>
        <v>1047503720</v>
      </c>
      <c r="K21" s="360">
        <f>J21/H21*100</f>
        <v>100</v>
      </c>
      <c r="L21" s="71">
        <f>'račun financiranja KN_NE VRIJED'!L4</f>
        <v>1047503720</v>
      </c>
      <c r="M21" s="360">
        <f>L21/J21*100</f>
        <v>100</v>
      </c>
      <c r="N21" s="71">
        <f>'račun financiranja KN_NE VRIJED'!N4</f>
        <v>1047503720</v>
      </c>
      <c r="O21" s="360">
        <f>N21/L21*100</f>
        <v>100</v>
      </c>
    </row>
    <row r="22" spans="1:15" s="31" customFormat="1" ht="21.75" customHeight="1">
      <c r="A22" s="573" t="s">
        <v>313</v>
      </c>
      <c r="B22" s="574"/>
      <c r="C22" s="574"/>
      <c r="D22" s="574"/>
      <c r="E22" s="575"/>
      <c r="F22" s="359">
        <f>-(F19-F20+F21+F13)</f>
        <v>-1047503720</v>
      </c>
      <c r="G22" s="359">
        <f>-(G19-G20+G21+G13)</f>
        <v>0</v>
      </c>
      <c r="H22" s="359">
        <f>-(H19-H20+H21+H13)</f>
        <v>-1047503720</v>
      </c>
      <c r="I22" s="359">
        <f>-(I19-I20+I21+I13)</f>
        <v>-1047503720</v>
      </c>
      <c r="J22" s="359">
        <f>-(J19-J20+J21+J13)</f>
        <v>-1047503720</v>
      </c>
      <c r="K22" s="360">
        <f>J22/H22*100</f>
        <v>100</v>
      </c>
      <c r="L22" s="359">
        <f>-(L19-L20+L21+L13)</f>
        <v>-1047503720</v>
      </c>
      <c r="M22" s="360">
        <f>L22/J22*100</f>
        <v>100</v>
      </c>
      <c r="N22" s="359">
        <f>-(N19-N20+N21+N13)</f>
        <v>-1047503720</v>
      </c>
      <c r="O22" s="360">
        <f>N22/L22*100</f>
        <v>100</v>
      </c>
    </row>
    <row r="23" spans="1:15" s="31" customFormat="1" ht="22.5" customHeight="1">
      <c r="A23" s="571" t="s">
        <v>74</v>
      </c>
      <c r="B23" s="572"/>
      <c r="C23" s="572"/>
      <c r="D23" s="572"/>
      <c r="E23" s="572"/>
      <c r="F23" s="71">
        <f>F19-F20+F21+F22</f>
        <v>-182238270</v>
      </c>
      <c r="G23" s="71">
        <f>G19-G20+G21+G22</f>
        <v>-350000000</v>
      </c>
      <c r="H23" s="71">
        <f>H19-H20+H21+H22</f>
        <v>-350000000</v>
      </c>
      <c r="I23" s="71">
        <f>I19-I20+I21+I22</f>
        <v>-350000000</v>
      </c>
      <c r="J23" s="359">
        <f>J19-J20+J21+J22</f>
        <v>-697580000</v>
      </c>
      <c r="K23" s="360">
        <f>J23/H23*100</f>
        <v>199.30857142857144</v>
      </c>
      <c r="L23" s="359">
        <f>L19-L20+L21+L22</f>
        <v>0</v>
      </c>
      <c r="M23" s="360">
        <f>L23/J23*100</f>
        <v>0</v>
      </c>
      <c r="N23" s="359">
        <f>N19-N20+N21+N22</f>
        <v>0</v>
      </c>
      <c r="O23" s="360"/>
    </row>
    <row r="24" spans="1:15" s="31" customFormat="1" ht="22.5" customHeight="1">
      <c r="A24" s="72"/>
      <c r="B24" s="59"/>
      <c r="C24" s="58"/>
      <c r="D24" s="60"/>
      <c r="E24" s="59"/>
      <c r="F24" s="68"/>
      <c r="G24" s="68"/>
      <c r="H24" s="68"/>
      <c r="I24" s="68"/>
      <c r="J24" s="362"/>
      <c r="K24" s="362"/>
      <c r="L24" s="362"/>
      <c r="M24" s="363"/>
      <c r="N24" s="362"/>
      <c r="O24" s="363"/>
    </row>
    <row r="25" spans="1:15" s="31" customFormat="1" ht="22.5" customHeight="1">
      <c r="A25" s="571" t="s">
        <v>79</v>
      </c>
      <c r="B25" s="572"/>
      <c r="C25" s="572"/>
      <c r="D25" s="572"/>
      <c r="E25" s="572"/>
      <c r="F25" s="71">
        <f>SUM(F13,F23)</f>
        <v>0</v>
      </c>
      <c r="G25" s="71">
        <f>SUM(G13,G23)</f>
        <v>0</v>
      </c>
      <c r="H25" s="71">
        <f>SUM(H13,H23)</f>
        <v>0</v>
      </c>
      <c r="I25" s="71">
        <f>SUM(I13,I23)</f>
        <v>0</v>
      </c>
      <c r="J25" s="359">
        <f>SUM(J13,J23)</f>
        <v>0</v>
      </c>
      <c r="K25" s="360"/>
      <c r="L25" s="359">
        <f>SUM(L13,L23)</f>
        <v>0</v>
      </c>
      <c r="M25" s="360"/>
      <c r="N25" s="359">
        <f>SUM(N13,N23)</f>
        <v>0</v>
      </c>
      <c r="O25" s="360"/>
    </row>
    <row r="26" spans="1:15" s="31" customFormat="1" ht="18" customHeight="1">
      <c r="A26" s="33"/>
      <c r="B26" s="34"/>
      <c r="C26" s="34"/>
      <c r="D26" s="34"/>
      <c r="E26" s="34"/>
      <c r="F26" s="32"/>
      <c r="J26" s="319"/>
      <c r="K26" s="319"/>
      <c r="L26" s="319"/>
      <c r="M26" s="319"/>
      <c r="N26" s="319"/>
      <c r="O26" s="319"/>
    </row>
    <row r="27" spans="4:15" s="3" customFormat="1" ht="13.5">
      <c r="D27" s="22"/>
      <c r="F27" s="4"/>
      <c r="J27" s="314"/>
      <c r="K27" s="314"/>
      <c r="L27" s="314"/>
      <c r="M27" s="314"/>
      <c r="N27" s="314"/>
      <c r="O27" s="314"/>
    </row>
    <row r="28" spans="4:15" s="3" customFormat="1" ht="13.5">
      <c r="D28" s="22"/>
      <c r="F28" s="4"/>
      <c r="J28" s="314"/>
      <c r="K28" s="314"/>
      <c r="L28" s="314"/>
      <c r="M28" s="314"/>
      <c r="N28" s="314"/>
      <c r="O28" s="314"/>
    </row>
    <row r="29" spans="4:15" s="3" customFormat="1" ht="15">
      <c r="D29" s="22"/>
      <c r="E29" s="329" t="s">
        <v>297</v>
      </c>
      <c r="F29" s="4"/>
      <c r="J29" s="314"/>
      <c r="K29" s="314"/>
      <c r="L29" s="314"/>
      <c r="M29" s="314"/>
      <c r="N29" s="314"/>
      <c r="O29" s="314"/>
    </row>
    <row r="30" spans="4:15" s="3" customFormat="1" ht="22.5" customHeight="1">
      <c r="D30" s="22"/>
      <c r="E30" s="331">
        <v>7.5345</v>
      </c>
      <c r="F30" s="4"/>
      <c r="J30" s="314"/>
      <c r="K30" s="314"/>
      <c r="L30" s="314"/>
      <c r="M30" s="314"/>
      <c r="N30" s="314"/>
      <c r="O30" s="314"/>
    </row>
    <row r="31" spans="4:15" s="3" customFormat="1" ht="13.5">
      <c r="D31" s="22"/>
      <c r="F31" s="4"/>
      <c r="J31" s="314"/>
      <c r="K31" s="314"/>
      <c r="L31" s="314"/>
      <c r="M31" s="314"/>
      <c r="N31" s="314"/>
      <c r="O31" s="314"/>
    </row>
    <row r="32" spans="4:15" s="3" customFormat="1" ht="13.5">
      <c r="D32" s="22"/>
      <c r="F32" s="4"/>
      <c r="J32" s="314"/>
      <c r="K32" s="314"/>
      <c r="L32" s="314"/>
      <c r="M32" s="314"/>
      <c r="N32" s="314"/>
      <c r="O32" s="314"/>
    </row>
    <row r="33" spans="4:15" s="3" customFormat="1" ht="13.5">
      <c r="D33" s="22"/>
      <c r="F33" s="4"/>
      <c r="J33" s="314"/>
      <c r="K33" s="314"/>
      <c r="L33" s="314"/>
      <c r="M33" s="314"/>
      <c r="N33" s="314"/>
      <c r="O33" s="314"/>
    </row>
    <row r="34" spans="4:15" s="3" customFormat="1" ht="13.5">
      <c r="D34" s="22"/>
      <c r="F34" s="4"/>
      <c r="J34" s="314"/>
      <c r="K34" s="314"/>
      <c r="L34" s="314"/>
      <c r="M34" s="314"/>
      <c r="N34" s="314"/>
      <c r="O34" s="314"/>
    </row>
    <row r="35" spans="4:15" s="3" customFormat="1" ht="13.5">
      <c r="D35" s="22"/>
      <c r="F35" s="4"/>
      <c r="J35" s="314"/>
      <c r="K35" s="314"/>
      <c r="L35" s="314"/>
      <c r="M35" s="314"/>
      <c r="N35" s="314"/>
      <c r="O35" s="314"/>
    </row>
    <row r="36" spans="4:15" s="3" customFormat="1" ht="13.5">
      <c r="D36" s="22"/>
      <c r="F36" s="4"/>
      <c r="J36" s="314"/>
      <c r="K36" s="314"/>
      <c r="L36" s="314"/>
      <c r="M36" s="314"/>
      <c r="N36" s="314"/>
      <c r="O36" s="314"/>
    </row>
    <row r="37" spans="4:15" s="3" customFormat="1" ht="13.5">
      <c r="D37" s="22"/>
      <c r="F37" s="4"/>
      <c r="J37" s="314"/>
      <c r="K37" s="314"/>
      <c r="L37" s="314"/>
      <c r="M37" s="314"/>
      <c r="N37" s="314"/>
      <c r="O37" s="314"/>
    </row>
    <row r="38" spans="4:15" s="3" customFormat="1" ht="13.5">
      <c r="D38" s="22"/>
      <c r="F38" s="4"/>
      <c r="J38" s="314"/>
      <c r="K38" s="314"/>
      <c r="L38" s="314"/>
      <c r="M38" s="314"/>
      <c r="N38" s="314"/>
      <c r="O38" s="314"/>
    </row>
    <row r="39" spans="4:15" s="3" customFormat="1" ht="13.5">
      <c r="D39" s="22"/>
      <c r="F39" s="4"/>
      <c r="J39" s="314"/>
      <c r="K39" s="314"/>
      <c r="L39" s="314"/>
      <c r="M39" s="314"/>
      <c r="N39" s="314"/>
      <c r="O39" s="314"/>
    </row>
    <row r="40" spans="4:15" s="3" customFormat="1" ht="13.5">
      <c r="D40" s="22"/>
      <c r="F40" s="4"/>
      <c r="J40" s="314"/>
      <c r="K40" s="314"/>
      <c r="L40" s="314"/>
      <c r="M40" s="314"/>
      <c r="N40" s="314"/>
      <c r="O40" s="314"/>
    </row>
    <row r="41" spans="4:15" s="3" customFormat="1" ht="13.5">
      <c r="D41" s="22"/>
      <c r="F41" s="4"/>
      <c r="J41" s="314"/>
      <c r="K41" s="314"/>
      <c r="L41" s="314"/>
      <c r="M41" s="314"/>
      <c r="N41" s="314"/>
      <c r="O41" s="314"/>
    </row>
    <row r="42" spans="4:15" s="3" customFormat="1" ht="13.5">
      <c r="D42" s="22"/>
      <c r="F42" s="4"/>
      <c r="J42" s="314"/>
      <c r="K42" s="314"/>
      <c r="L42" s="314"/>
      <c r="M42" s="314"/>
      <c r="N42" s="314"/>
      <c r="O42" s="314"/>
    </row>
    <row r="43" spans="4:15" s="3" customFormat="1" ht="13.5">
      <c r="D43" s="22"/>
      <c r="F43" s="4"/>
      <c r="J43" s="314"/>
      <c r="K43" s="314"/>
      <c r="L43" s="314"/>
      <c r="M43" s="314"/>
      <c r="N43" s="314"/>
      <c r="O43" s="314"/>
    </row>
    <row r="44" spans="4:15" s="3" customFormat="1" ht="13.5">
      <c r="D44" s="22"/>
      <c r="F44" s="4"/>
      <c r="J44" s="314"/>
      <c r="K44" s="314"/>
      <c r="L44" s="314"/>
      <c r="M44" s="314"/>
      <c r="N44" s="314"/>
      <c r="O44" s="314"/>
    </row>
    <row r="45" spans="4:15" s="3" customFormat="1" ht="13.5">
      <c r="D45" s="22"/>
      <c r="F45" s="4"/>
      <c r="J45" s="314"/>
      <c r="K45" s="314"/>
      <c r="L45" s="314"/>
      <c r="M45" s="314"/>
      <c r="N45" s="314"/>
      <c r="O45" s="314"/>
    </row>
    <row r="46" spans="4:15" s="3" customFormat="1" ht="13.5">
      <c r="D46" s="22"/>
      <c r="F46" s="4"/>
      <c r="J46" s="314"/>
      <c r="K46" s="314"/>
      <c r="L46" s="314"/>
      <c r="M46" s="314"/>
      <c r="N46" s="314"/>
      <c r="O46" s="314"/>
    </row>
    <row r="47" spans="4:15" s="3" customFormat="1" ht="13.5">
      <c r="D47" s="22"/>
      <c r="F47" s="4"/>
      <c r="J47" s="314"/>
      <c r="K47" s="314"/>
      <c r="L47" s="314"/>
      <c r="M47" s="314"/>
      <c r="N47" s="314"/>
      <c r="O47" s="314"/>
    </row>
    <row r="48" spans="4:15" s="3" customFormat="1" ht="13.5">
      <c r="D48" s="22"/>
      <c r="F48" s="4"/>
      <c r="J48" s="314"/>
      <c r="K48" s="314"/>
      <c r="L48" s="314"/>
      <c r="M48" s="314"/>
      <c r="N48" s="314"/>
      <c r="O48" s="314"/>
    </row>
    <row r="49" spans="4:15" s="3" customFormat="1" ht="13.5">
      <c r="D49" s="22"/>
      <c r="F49" s="4"/>
      <c r="J49" s="314"/>
      <c r="K49" s="314"/>
      <c r="L49" s="314"/>
      <c r="M49" s="314"/>
      <c r="N49" s="314"/>
      <c r="O49" s="314"/>
    </row>
    <row r="50" spans="4:15" s="3" customFormat="1" ht="13.5">
      <c r="D50" s="22"/>
      <c r="F50" s="4"/>
      <c r="J50" s="314"/>
      <c r="K50" s="314"/>
      <c r="L50" s="314"/>
      <c r="M50" s="314"/>
      <c r="N50" s="314"/>
      <c r="O50" s="314"/>
    </row>
    <row r="51" spans="4:15" s="3" customFormat="1" ht="13.5">
      <c r="D51" s="22"/>
      <c r="F51" s="4"/>
      <c r="J51" s="314"/>
      <c r="K51" s="314"/>
      <c r="L51" s="314"/>
      <c r="M51" s="314"/>
      <c r="N51" s="314"/>
      <c r="O51" s="314"/>
    </row>
    <row r="52" spans="4:15" s="3" customFormat="1" ht="13.5">
      <c r="D52" s="22"/>
      <c r="F52" s="4"/>
      <c r="J52" s="314"/>
      <c r="K52" s="314"/>
      <c r="L52" s="314"/>
      <c r="M52" s="314"/>
      <c r="N52" s="314"/>
      <c r="O52" s="314"/>
    </row>
    <row r="53" spans="4:15" s="3" customFormat="1" ht="13.5">
      <c r="D53" s="22"/>
      <c r="F53" s="4"/>
      <c r="J53" s="314"/>
      <c r="K53" s="314"/>
      <c r="L53" s="314"/>
      <c r="M53" s="314"/>
      <c r="N53" s="314"/>
      <c r="O53" s="314"/>
    </row>
    <row r="54" spans="4:15" s="3" customFormat="1" ht="13.5">
      <c r="D54" s="22"/>
      <c r="F54" s="4"/>
      <c r="J54" s="314"/>
      <c r="K54" s="314"/>
      <c r="L54" s="314"/>
      <c r="M54" s="314"/>
      <c r="N54" s="314"/>
      <c r="O54" s="314"/>
    </row>
    <row r="55" spans="4:15" s="3" customFormat="1" ht="13.5">
      <c r="D55" s="22"/>
      <c r="F55" s="4"/>
      <c r="J55" s="314"/>
      <c r="K55" s="314"/>
      <c r="L55" s="314"/>
      <c r="M55" s="314"/>
      <c r="N55" s="314"/>
      <c r="O55" s="314"/>
    </row>
    <row r="56" spans="4:15" s="3" customFormat="1" ht="13.5">
      <c r="D56" s="22"/>
      <c r="F56" s="4"/>
      <c r="J56" s="314"/>
      <c r="K56" s="314"/>
      <c r="L56" s="314"/>
      <c r="M56" s="314"/>
      <c r="N56" s="314"/>
      <c r="O56" s="314"/>
    </row>
    <row r="57" spans="4:15" s="3" customFormat="1" ht="13.5">
      <c r="D57" s="22"/>
      <c r="F57" s="4"/>
      <c r="J57" s="314"/>
      <c r="K57" s="314"/>
      <c r="L57" s="314"/>
      <c r="M57" s="314"/>
      <c r="N57" s="314"/>
      <c r="O57" s="314"/>
    </row>
    <row r="58" spans="4:15" s="3" customFormat="1" ht="13.5">
      <c r="D58" s="22"/>
      <c r="F58" s="4"/>
      <c r="J58" s="314"/>
      <c r="K58" s="314"/>
      <c r="L58" s="314"/>
      <c r="M58" s="314"/>
      <c r="N58" s="314"/>
      <c r="O58" s="314"/>
    </row>
    <row r="59" spans="4:15" s="3" customFormat="1" ht="13.5">
      <c r="D59" s="22"/>
      <c r="F59" s="4"/>
      <c r="J59" s="314"/>
      <c r="K59" s="314"/>
      <c r="L59" s="314"/>
      <c r="M59" s="314"/>
      <c r="N59" s="314"/>
      <c r="O59" s="314"/>
    </row>
    <row r="60" spans="4:15" s="3" customFormat="1" ht="13.5">
      <c r="D60" s="22"/>
      <c r="F60" s="4"/>
      <c r="J60" s="314"/>
      <c r="K60" s="314"/>
      <c r="L60" s="314"/>
      <c r="M60" s="314"/>
      <c r="N60" s="314"/>
      <c r="O60" s="314"/>
    </row>
    <row r="61" spans="4:15" s="3" customFormat="1" ht="13.5">
      <c r="D61" s="22"/>
      <c r="F61" s="4"/>
      <c r="J61" s="314"/>
      <c r="K61" s="314"/>
      <c r="L61" s="314"/>
      <c r="M61" s="314"/>
      <c r="N61" s="314"/>
      <c r="O61" s="314"/>
    </row>
    <row r="62" spans="4:15" s="3" customFormat="1" ht="13.5">
      <c r="D62" s="22"/>
      <c r="F62" s="4"/>
      <c r="J62" s="314"/>
      <c r="K62" s="314"/>
      <c r="L62" s="314"/>
      <c r="M62" s="314"/>
      <c r="N62" s="314"/>
      <c r="O62" s="314"/>
    </row>
    <row r="63" spans="4:15" s="3" customFormat="1" ht="13.5">
      <c r="D63" s="22"/>
      <c r="F63" s="4"/>
      <c r="J63" s="314"/>
      <c r="K63" s="314"/>
      <c r="L63" s="314"/>
      <c r="M63" s="314"/>
      <c r="N63" s="314"/>
      <c r="O63" s="314"/>
    </row>
    <row r="64" spans="4:15" s="3" customFormat="1" ht="13.5">
      <c r="D64" s="22"/>
      <c r="F64" s="4"/>
      <c r="J64" s="314"/>
      <c r="K64" s="314"/>
      <c r="L64" s="314"/>
      <c r="M64" s="314"/>
      <c r="N64" s="314"/>
      <c r="O64" s="314"/>
    </row>
    <row r="65" spans="4:15" s="3" customFormat="1" ht="13.5">
      <c r="D65" s="22"/>
      <c r="F65" s="4"/>
      <c r="J65" s="314"/>
      <c r="K65" s="314"/>
      <c r="L65" s="314"/>
      <c r="M65" s="314"/>
      <c r="N65" s="314"/>
      <c r="O65" s="314"/>
    </row>
    <row r="66" spans="4:15" s="3" customFormat="1" ht="13.5">
      <c r="D66" s="22"/>
      <c r="F66" s="4"/>
      <c r="J66" s="314"/>
      <c r="K66" s="314"/>
      <c r="L66" s="314"/>
      <c r="M66" s="314"/>
      <c r="N66" s="314"/>
      <c r="O66" s="314"/>
    </row>
    <row r="67" spans="4:15" s="3" customFormat="1" ht="13.5">
      <c r="D67" s="22"/>
      <c r="F67" s="4"/>
      <c r="J67" s="314"/>
      <c r="K67" s="314"/>
      <c r="L67" s="314"/>
      <c r="M67" s="314"/>
      <c r="N67" s="314"/>
      <c r="O67" s="314"/>
    </row>
    <row r="68" spans="4:15" s="3" customFormat="1" ht="13.5">
      <c r="D68" s="22"/>
      <c r="F68" s="4"/>
      <c r="J68" s="314"/>
      <c r="K68" s="314"/>
      <c r="L68" s="314"/>
      <c r="M68" s="314"/>
      <c r="N68" s="314"/>
      <c r="O68" s="314"/>
    </row>
    <row r="69" spans="4:15" s="3" customFormat="1" ht="13.5">
      <c r="D69" s="22"/>
      <c r="F69" s="4"/>
      <c r="J69" s="314"/>
      <c r="K69" s="314"/>
      <c r="L69" s="314"/>
      <c r="M69" s="314"/>
      <c r="N69" s="314"/>
      <c r="O69" s="314"/>
    </row>
    <row r="70" spans="4:15" s="3" customFormat="1" ht="13.5">
      <c r="D70" s="22"/>
      <c r="F70" s="4"/>
      <c r="J70" s="314"/>
      <c r="K70" s="314"/>
      <c r="L70" s="314"/>
      <c r="M70" s="314"/>
      <c r="N70" s="314"/>
      <c r="O70" s="314"/>
    </row>
    <row r="71" spans="4:15" s="3" customFormat="1" ht="13.5">
      <c r="D71" s="22"/>
      <c r="F71" s="4"/>
      <c r="J71" s="314"/>
      <c r="K71" s="314"/>
      <c r="L71" s="314"/>
      <c r="M71" s="314"/>
      <c r="N71" s="314"/>
      <c r="O71" s="314"/>
    </row>
    <row r="72" spans="4:15" s="3" customFormat="1" ht="13.5">
      <c r="D72" s="22"/>
      <c r="F72" s="4"/>
      <c r="J72" s="314"/>
      <c r="K72" s="314"/>
      <c r="L72" s="314"/>
      <c r="M72" s="314"/>
      <c r="N72" s="314"/>
      <c r="O72" s="314"/>
    </row>
    <row r="73" spans="4:15" s="3" customFormat="1" ht="13.5">
      <c r="D73" s="22"/>
      <c r="F73" s="4"/>
      <c r="J73" s="314"/>
      <c r="K73" s="314"/>
      <c r="L73" s="314"/>
      <c r="M73" s="314"/>
      <c r="N73" s="314"/>
      <c r="O73" s="314"/>
    </row>
    <row r="74" spans="4:15" s="3" customFormat="1" ht="13.5">
      <c r="D74" s="22"/>
      <c r="F74" s="4"/>
      <c r="J74" s="314"/>
      <c r="K74" s="314"/>
      <c r="L74" s="314"/>
      <c r="M74" s="314"/>
      <c r="N74" s="314"/>
      <c r="O74" s="314"/>
    </row>
    <row r="75" spans="4:15" s="3" customFormat="1" ht="13.5">
      <c r="D75" s="22"/>
      <c r="F75" s="4"/>
      <c r="J75" s="314"/>
      <c r="K75" s="314"/>
      <c r="L75" s="314"/>
      <c r="M75" s="314"/>
      <c r="N75" s="314"/>
      <c r="O75" s="314"/>
    </row>
    <row r="76" spans="4:15" s="3" customFormat="1" ht="13.5">
      <c r="D76" s="22"/>
      <c r="F76" s="4"/>
      <c r="J76" s="314"/>
      <c r="K76" s="314"/>
      <c r="L76" s="314"/>
      <c r="M76" s="314"/>
      <c r="N76" s="314"/>
      <c r="O76" s="314"/>
    </row>
    <row r="77" spans="4:15" s="3" customFormat="1" ht="13.5">
      <c r="D77" s="22"/>
      <c r="F77" s="4"/>
      <c r="J77" s="314"/>
      <c r="K77" s="314"/>
      <c r="L77" s="314"/>
      <c r="M77" s="314"/>
      <c r="N77" s="314"/>
      <c r="O77" s="314"/>
    </row>
    <row r="78" spans="4:15" s="3" customFormat="1" ht="13.5">
      <c r="D78" s="22"/>
      <c r="F78" s="4"/>
      <c r="J78" s="314"/>
      <c r="K78" s="314"/>
      <c r="L78" s="314"/>
      <c r="M78" s="314"/>
      <c r="N78" s="314"/>
      <c r="O78" s="314"/>
    </row>
    <row r="79" spans="4:15" s="3" customFormat="1" ht="13.5">
      <c r="D79" s="22"/>
      <c r="F79" s="4"/>
      <c r="J79" s="314"/>
      <c r="K79" s="314"/>
      <c r="L79" s="314"/>
      <c r="M79" s="314"/>
      <c r="N79" s="314"/>
      <c r="O79" s="314"/>
    </row>
    <row r="80" spans="4:15" s="3" customFormat="1" ht="13.5">
      <c r="D80" s="22"/>
      <c r="F80" s="4"/>
      <c r="J80" s="314"/>
      <c r="K80" s="314"/>
      <c r="L80" s="314"/>
      <c r="M80" s="314"/>
      <c r="N80" s="314"/>
      <c r="O80" s="314"/>
    </row>
    <row r="81" spans="4:15" s="3" customFormat="1" ht="13.5">
      <c r="D81" s="22"/>
      <c r="F81" s="4"/>
      <c r="J81" s="314"/>
      <c r="K81" s="314"/>
      <c r="L81" s="314"/>
      <c r="M81" s="314"/>
      <c r="N81" s="314"/>
      <c r="O81" s="314"/>
    </row>
    <row r="82" spans="4:15" s="3" customFormat="1" ht="13.5">
      <c r="D82" s="22"/>
      <c r="F82" s="4"/>
      <c r="J82" s="314"/>
      <c r="K82" s="314"/>
      <c r="L82" s="314"/>
      <c r="M82" s="314"/>
      <c r="N82" s="314"/>
      <c r="O82" s="314"/>
    </row>
    <row r="83" spans="4:15" s="3" customFormat="1" ht="13.5">
      <c r="D83" s="22"/>
      <c r="F83" s="4"/>
      <c r="J83" s="314"/>
      <c r="K83" s="314"/>
      <c r="L83" s="314"/>
      <c r="M83" s="314"/>
      <c r="N83" s="314"/>
      <c r="O83" s="314"/>
    </row>
    <row r="84" spans="4:15" s="3" customFormat="1" ht="13.5">
      <c r="D84" s="22"/>
      <c r="F84" s="4"/>
      <c r="J84" s="314"/>
      <c r="K84" s="314"/>
      <c r="L84" s="314"/>
      <c r="M84" s="314"/>
      <c r="N84" s="314"/>
      <c r="O84" s="314"/>
    </row>
    <row r="85" spans="4:15" s="3" customFormat="1" ht="13.5">
      <c r="D85" s="22"/>
      <c r="F85" s="4"/>
      <c r="J85" s="314"/>
      <c r="K85" s="314"/>
      <c r="L85" s="314"/>
      <c r="M85" s="314"/>
      <c r="N85" s="314"/>
      <c r="O85" s="314"/>
    </row>
    <row r="86" spans="4:15" s="3" customFormat="1" ht="13.5">
      <c r="D86" s="22"/>
      <c r="F86" s="4"/>
      <c r="J86" s="314"/>
      <c r="K86" s="314"/>
      <c r="L86" s="314"/>
      <c r="M86" s="314"/>
      <c r="N86" s="314"/>
      <c r="O86" s="314"/>
    </row>
    <row r="87" spans="4:15" s="3" customFormat="1" ht="13.5">
      <c r="D87" s="22"/>
      <c r="F87" s="4"/>
      <c r="J87" s="314"/>
      <c r="K87" s="314"/>
      <c r="L87" s="314"/>
      <c r="M87" s="314"/>
      <c r="N87" s="314"/>
      <c r="O87" s="314"/>
    </row>
    <row r="88" spans="4:15" s="3" customFormat="1" ht="13.5">
      <c r="D88" s="22"/>
      <c r="F88" s="4"/>
      <c r="J88" s="314"/>
      <c r="K88" s="314"/>
      <c r="L88" s="314"/>
      <c r="M88" s="314"/>
      <c r="N88" s="314"/>
      <c r="O88" s="314"/>
    </row>
    <row r="89" spans="4:15" s="3" customFormat="1" ht="13.5">
      <c r="D89" s="22"/>
      <c r="F89" s="4"/>
      <c r="J89" s="314"/>
      <c r="K89" s="314"/>
      <c r="L89" s="314"/>
      <c r="M89" s="314"/>
      <c r="N89" s="314"/>
      <c r="O89" s="314"/>
    </row>
    <row r="90" spans="4:15" s="3" customFormat="1" ht="13.5">
      <c r="D90" s="22"/>
      <c r="F90" s="4"/>
      <c r="J90" s="314"/>
      <c r="K90" s="314"/>
      <c r="L90" s="314"/>
      <c r="M90" s="314"/>
      <c r="N90" s="314"/>
      <c r="O90" s="314"/>
    </row>
    <row r="91" spans="4:15" s="3" customFormat="1" ht="13.5">
      <c r="D91" s="22"/>
      <c r="F91" s="4"/>
      <c r="J91" s="314"/>
      <c r="K91" s="314"/>
      <c r="L91" s="314"/>
      <c r="M91" s="314"/>
      <c r="N91" s="314"/>
      <c r="O91" s="314"/>
    </row>
    <row r="92" spans="4:15" s="3" customFormat="1" ht="13.5">
      <c r="D92" s="22"/>
      <c r="F92" s="4"/>
      <c r="J92" s="314"/>
      <c r="K92" s="314"/>
      <c r="L92" s="314"/>
      <c r="M92" s="314"/>
      <c r="N92" s="314"/>
      <c r="O92" s="314"/>
    </row>
    <row r="93" spans="4:15" s="3" customFormat="1" ht="13.5">
      <c r="D93" s="22"/>
      <c r="F93" s="4"/>
      <c r="J93" s="314"/>
      <c r="K93" s="314"/>
      <c r="L93" s="314"/>
      <c r="M93" s="314"/>
      <c r="N93" s="314"/>
      <c r="O93" s="314"/>
    </row>
    <row r="94" spans="4:15" s="3" customFormat="1" ht="13.5">
      <c r="D94" s="22"/>
      <c r="F94" s="4"/>
      <c r="J94" s="314"/>
      <c r="K94" s="314"/>
      <c r="L94" s="314"/>
      <c r="M94" s="314"/>
      <c r="N94" s="314"/>
      <c r="O94" s="314"/>
    </row>
    <row r="95" spans="4:15" s="3" customFormat="1" ht="13.5">
      <c r="D95" s="22"/>
      <c r="F95" s="4"/>
      <c r="J95" s="314"/>
      <c r="K95" s="314"/>
      <c r="L95" s="314"/>
      <c r="M95" s="314"/>
      <c r="N95" s="314"/>
      <c r="O95" s="314"/>
    </row>
    <row r="96" spans="4:15" s="3" customFormat="1" ht="13.5">
      <c r="D96" s="22"/>
      <c r="F96" s="4"/>
      <c r="J96" s="314"/>
      <c r="K96" s="314"/>
      <c r="L96" s="314"/>
      <c r="M96" s="314"/>
      <c r="N96" s="314"/>
      <c r="O96" s="314"/>
    </row>
    <row r="97" spans="4:15" s="3" customFormat="1" ht="13.5">
      <c r="D97" s="22"/>
      <c r="F97" s="4"/>
      <c r="J97" s="314"/>
      <c r="K97" s="314"/>
      <c r="L97" s="314"/>
      <c r="M97" s="314"/>
      <c r="N97" s="314"/>
      <c r="O97" s="314"/>
    </row>
    <row r="98" spans="4:15" s="3" customFormat="1" ht="13.5">
      <c r="D98" s="22"/>
      <c r="F98" s="4"/>
      <c r="J98" s="314"/>
      <c r="K98" s="314"/>
      <c r="L98" s="314"/>
      <c r="M98" s="314"/>
      <c r="N98" s="314"/>
      <c r="O98" s="314"/>
    </row>
    <row r="99" spans="4:15" s="3" customFormat="1" ht="13.5">
      <c r="D99" s="22"/>
      <c r="F99" s="4"/>
      <c r="J99" s="314"/>
      <c r="K99" s="314"/>
      <c r="L99" s="314"/>
      <c r="M99" s="314"/>
      <c r="N99" s="314"/>
      <c r="O99" s="314"/>
    </row>
    <row r="100" spans="4:15" s="3" customFormat="1" ht="13.5">
      <c r="D100" s="22"/>
      <c r="F100" s="4"/>
      <c r="J100" s="314"/>
      <c r="K100" s="314"/>
      <c r="L100" s="314"/>
      <c r="M100" s="314"/>
      <c r="N100" s="314"/>
      <c r="O100" s="314"/>
    </row>
    <row r="101" spans="4:15" s="3" customFormat="1" ht="13.5">
      <c r="D101" s="22"/>
      <c r="F101" s="4"/>
      <c r="J101" s="314"/>
      <c r="K101" s="314"/>
      <c r="L101" s="314"/>
      <c r="M101" s="314"/>
      <c r="N101" s="314"/>
      <c r="O101" s="314"/>
    </row>
    <row r="102" spans="4:15" s="3" customFormat="1" ht="13.5">
      <c r="D102" s="22"/>
      <c r="F102" s="4"/>
      <c r="J102" s="314"/>
      <c r="K102" s="314"/>
      <c r="L102" s="314"/>
      <c r="M102" s="314"/>
      <c r="N102" s="314"/>
      <c r="O102" s="314"/>
    </row>
    <row r="103" spans="4:15" s="3" customFormat="1" ht="13.5">
      <c r="D103" s="22"/>
      <c r="F103" s="4"/>
      <c r="J103" s="314"/>
      <c r="K103" s="314"/>
      <c r="L103" s="314"/>
      <c r="M103" s="314"/>
      <c r="N103" s="314"/>
      <c r="O103" s="314"/>
    </row>
    <row r="104" spans="4:15" s="3" customFormat="1" ht="13.5">
      <c r="D104" s="22"/>
      <c r="J104" s="314"/>
      <c r="K104" s="314"/>
      <c r="L104" s="314"/>
      <c r="M104" s="314"/>
      <c r="N104" s="314"/>
      <c r="O104" s="314"/>
    </row>
    <row r="105" spans="4:15" s="3" customFormat="1" ht="13.5">
      <c r="D105" s="22"/>
      <c r="J105" s="314"/>
      <c r="K105" s="314"/>
      <c r="L105" s="314"/>
      <c r="M105" s="314"/>
      <c r="N105" s="314"/>
      <c r="O105" s="314"/>
    </row>
    <row r="106" spans="4:15" s="3" customFormat="1" ht="13.5">
      <c r="D106" s="22"/>
      <c r="J106" s="314"/>
      <c r="K106" s="314"/>
      <c r="L106" s="314"/>
      <c r="M106" s="314"/>
      <c r="N106" s="314"/>
      <c r="O106" s="314"/>
    </row>
    <row r="107" spans="4:15" s="3" customFormat="1" ht="13.5">
      <c r="D107" s="22"/>
      <c r="J107" s="314"/>
      <c r="K107" s="314"/>
      <c r="L107" s="314"/>
      <c r="M107" s="314"/>
      <c r="N107" s="314"/>
      <c r="O107" s="314"/>
    </row>
    <row r="108" spans="4:15" s="3" customFormat="1" ht="13.5">
      <c r="D108" s="22"/>
      <c r="J108" s="314"/>
      <c r="K108" s="314"/>
      <c r="L108" s="314"/>
      <c r="M108" s="314"/>
      <c r="N108" s="314"/>
      <c r="O108" s="314"/>
    </row>
    <row r="109" spans="4:15" s="3" customFormat="1" ht="13.5">
      <c r="D109" s="22"/>
      <c r="J109" s="314"/>
      <c r="K109" s="314"/>
      <c r="L109" s="314"/>
      <c r="M109" s="314"/>
      <c r="N109" s="314"/>
      <c r="O109" s="314"/>
    </row>
    <row r="110" spans="4:15" s="3" customFormat="1" ht="13.5">
      <c r="D110" s="22"/>
      <c r="J110" s="314"/>
      <c r="K110" s="314"/>
      <c r="L110" s="314"/>
      <c r="M110" s="314"/>
      <c r="N110" s="314"/>
      <c r="O110" s="314"/>
    </row>
    <row r="111" spans="4:15" s="3" customFormat="1" ht="13.5">
      <c r="D111" s="22"/>
      <c r="J111" s="314"/>
      <c r="K111" s="314"/>
      <c r="L111" s="314"/>
      <c r="M111" s="314"/>
      <c r="N111" s="314"/>
      <c r="O111" s="314"/>
    </row>
    <row r="112" spans="4:15" s="3" customFormat="1" ht="13.5">
      <c r="D112" s="22"/>
      <c r="J112" s="314"/>
      <c r="K112" s="314"/>
      <c r="L112" s="314"/>
      <c r="M112" s="314"/>
      <c r="N112" s="314"/>
      <c r="O112" s="314"/>
    </row>
    <row r="113" spans="4:15" s="3" customFormat="1" ht="13.5">
      <c r="D113" s="22"/>
      <c r="J113" s="314"/>
      <c r="K113" s="314"/>
      <c r="L113" s="314"/>
      <c r="M113" s="314"/>
      <c r="N113" s="314"/>
      <c r="O113" s="314"/>
    </row>
    <row r="114" spans="4:15" s="3" customFormat="1" ht="13.5">
      <c r="D114" s="22"/>
      <c r="J114" s="314"/>
      <c r="K114" s="314"/>
      <c r="L114" s="314"/>
      <c r="M114" s="314"/>
      <c r="N114" s="314"/>
      <c r="O114" s="314"/>
    </row>
    <row r="115" spans="4:15" s="3" customFormat="1" ht="13.5">
      <c r="D115" s="22"/>
      <c r="J115" s="314"/>
      <c r="K115" s="314"/>
      <c r="L115" s="314"/>
      <c r="M115" s="314"/>
      <c r="N115" s="314"/>
      <c r="O115" s="314"/>
    </row>
    <row r="116" spans="4:15" s="3" customFormat="1" ht="13.5">
      <c r="D116" s="22"/>
      <c r="J116" s="314"/>
      <c r="K116" s="314"/>
      <c r="L116" s="314"/>
      <c r="M116" s="314"/>
      <c r="N116" s="314"/>
      <c r="O116" s="314"/>
    </row>
    <row r="117" spans="4:15" s="3" customFormat="1" ht="13.5">
      <c r="D117" s="22"/>
      <c r="J117" s="314"/>
      <c r="K117" s="314"/>
      <c r="L117" s="314"/>
      <c r="M117" s="314"/>
      <c r="N117" s="314"/>
      <c r="O117" s="314"/>
    </row>
    <row r="118" spans="4:15" s="3" customFormat="1" ht="13.5">
      <c r="D118" s="22"/>
      <c r="J118" s="314"/>
      <c r="K118" s="314"/>
      <c r="L118" s="314"/>
      <c r="M118" s="314"/>
      <c r="N118" s="314"/>
      <c r="O118" s="314"/>
    </row>
    <row r="119" spans="4:15" s="3" customFormat="1" ht="13.5">
      <c r="D119" s="22"/>
      <c r="J119" s="314"/>
      <c r="K119" s="314"/>
      <c r="L119" s="314"/>
      <c r="M119" s="314"/>
      <c r="N119" s="314"/>
      <c r="O119" s="314"/>
    </row>
    <row r="120" spans="4:15" s="3" customFormat="1" ht="13.5">
      <c r="D120" s="22"/>
      <c r="J120" s="314"/>
      <c r="K120" s="314"/>
      <c r="L120" s="314"/>
      <c r="M120" s="314"/>
      <c r="N120" s="314"/>
      <c r="O120" s="314"/>
    </row>
    <row r="121" spans="4:15" s="3" customFormat="1" ht="13.5">
      <c r="D121" s="22"/>
      <c r="J121" s="314"/>
      <c r="K121" s="314"/>
      <c r="L121" s="314"/>
      <c r="M121" s="314"/>
      <c r="N121" s="314"/>
      <c r="O121" s="314"/>
    </row>
    <row r="122" spans="4:15" s="3" customFormat="1" ht="13.5">
      <c r="D122" s="22"/>
      <c r="J122" s="314"/>
      <c r="K122" s="314"/>
      <c r="L122" s="314"/>
      <c r="M122" s="314"/>
      <c r="N122" s="314"/>
      <c r="O122" s="314"/>
    </row>
    <row r="123" spans="4:15" s="3" customFormat="1" ht="13.5">
      <c r="D123" s="22"/>
      <c r="J123" s="314"/>
      <c r="K123" s="314"/>
      <c r="L123" s="314"/>
      <c r="M123" s="314"/>
      <c r="N123" s="314"/>
      <c r="O123" s="314"/>
    </row>
    <row r="124" spans="4:15" s="3" customFormat="1" ht="13.5">
      <c r="D124" s="22"/>
      <c r="J124" s="314"/>
      <c r="K124" s="314"/>
      <c r="L124" s="314"/>
      <c r="M124" s="314"/>
      <c r="N124" s="314"/>
      <c r="O124" s="314"/>
    </row>
    <row r="125" spans="4:15" s="3" customFormat="1" ht="13.5">
      <c r="D125" s="22"/>
      <c r="J125" s="314"/>
      <c r="K125" s="314"/>
      <c r="L125" s="314"/>
      <c r="M125" s="314"/>
      <c r="N125" s="314"/>
      <c r="O125" s="314"/>
    </row>
    <row r="126" spans="4:15" s="3" customFormat="1" ht="13.5">
      <c r="D126" s="22"/>
      <c r="J126" s="314"/>
      <c r="K126" s="314"/>
      <c r="L126" s="314"/>
      <c r="M126" s="314"/>
      <c r="N126" s="314"/>
      <c r="O126" s="314"/>
    </row>
    <row r="127" spans="4:15" s="3" customFormat="1" ht="13.5">
      <c r="D127" s="22"/>
      <c r="J127" s="314"/>
      <c r="K127" s="314"/>
      <c r="L127" s="314"/>
      <c r="M127" s="314"/>
      <c r="N127" s="314"/>
      <c r="O127" s="314"/>
    </row>
    <row r="128" spans="4:15" s="3" customFormat="1" ht="13.5">
      <c r="D128" s="22"/>
      <c r="J128" s="314"/>
      <c r="K128" s="314"/>
      <c r="L128" s="314"/>
      <c r="M128" s="314"/>
      <c r="N128" s="314"/>
      <c r="O128" s="314"/>
    </row>
    <row r="129" spans="4:15" s="3" customFormat="1" ht="13.5">
      <c r="D129" s="22"/>
      <c r="J129" s="314"/>
      <c r="K129" s="314"/>
      <c r="L129" s="314"/>
      <c r="M129" s="314"/>
      <c r="N129" s="314"/>
      <c r="O129" s="314"/>
    </row>
    <row r="130" spans="4:15" s="3" customFormat="1" ht="13.5">
      <c r="D130" s="22"/>
      <c r="J130" s="314"/>
      <c r="K130" s="314"/>
      <c r="L130" s="314"/>
      <c r="M130" s="314"/>
      <c r="N130" s="314"/>
      <c r="O130" s="314"/>
    </row>
    <row r="131" spans="4:15" s="3" customFormat="1" ht="13.5">
      <c r="D131" s="22"/>
      <c r="J131" s="314"/>
      <c r="K131" s="314"/>
      <c r="L131" s="314"/>
      <c r="M131" s="314"/>
      <c r="N131" s="314"/>
      <c r="O131" s="314"/>
    </row>
    <row r="132" spans="4:15" s="3" customFormat="1" ht="13.5">
      <c r="D132" s="22"/>
      <c r="J132" s="314"/>
      <c r="K132" s="314"/>
      <c r="L132" s="314"/>
      <c r="M132" s="314"/>
      <c r="N132" s="314"/>
      <c r="O132" s="314"/>
    </row>
    <row r="133" spans="4:15" s="3" customFormat="1" ht="13.5">
      <c r="D133" s="22"/>
      <c r="J133" s="314"/>
      <c r="K133" s="314"/>
      <c r="L133" s="314"/>
      <c r="M133" s="314"/>
      <c r="N133" s="314"/>
      <c r="O133" s="314"/>
    </row>
    <row r="134" spans="4:15" s="3" customFormat="1" ht="13.5">
      <c r="D134" s="22"/>
      <c r="J134" s="314"/>
      <c r="K134" s="314"/>
      <c r="L134" s="314"/>
      <c r="M134" s="314"/>
      <c r="N134" s="314"/>
      <c r="O134" s="314"/>
    </row>
    <row r="135" spans="4:15" s="3" customFormat="1" ht="13.5">
      <c r="D135" s="22"/>
      <c r="J135" s="314"/>
      <c r="K135" s="314"/>
      <c r="L135" s="314"/>
      <c r="M135" s="314"/>
      <c r="N135" s="314"/>
      <c r="O135" s="314"/>
    </row>
    <row r="136" spans="4:15" s="3" customFormat="1" ht="13.5">
      <c r="D136" s="22"/>
      <c r="J136" s="314"/>
      <c r="K136" s="314"/>
      <c r="L136" s="314"/>
      <c r="M136" s="314"/>
      <c r="N136" s="314"/>
      <c r="O136" s="314"/>
    </row>
    <row r="137" spans="4:15" s="3" customFormat="1" ht="13.5">
      <c r="D137" s="22"/>
      <c r="J137" s="314"/>
      <c r="K137" s="314"/>
      <c r="L137" s="314"/>
      <c r="M137" s="314"/>
      <c r="N137" s="314"/>
      <c r="O137" s="314"/>
    </row>
    <row r="138" spans="4:15" s="3" customFormat="1" ht="13.5">
      <c r="D138" s="22"/>
      <c r="J138" s="314"/>
      <c r="K138" s="314"/>
      <c r="L138" s="314"/>
      <c r="M138" s="314"/>
      <c r="N138" s="314"/>
      <c r="O138" s="314"/>
    </row>
    <row r="139" spans="4:15" s="3" customFormat="1" ht="13.5">
      <c r="D139" s="22"/>
      <c r="J139" s="314"/>
      <c r="K139" s="314"/>
      <c r="L139" s="314"/>
      <c r="M139" s="314"/>
      <c r="N139" s="314"/>
      <c r="O139" s="314"/>
    </row>
    <row r="140" spans="4:15" s="3" customFormat="1" ht="13.5">
      <c r="D140" s="22"/>
      <c r="J140" s="314"/>
      <c r="K140" s="314"/>
      <c r="L140" s="314"/>
      <c r="M140" s="314"/>
      <c r="N140" s="314"/>
      <c r="O140" s="314"/>
    </row>
    <row r="141" spans="4:15" s="3" customFormat="1" ht="13.5">
      <c r="D141" s="22"/>
      <c r="J141" s="314"/>
      <c r="K141" s="314"/>
      <c r="L141" s="314"/>
      <c r="M141" s="314"/>
      <c r="N141" s="314"/>
      <c r="O141" s="314"/>
    </row>
    <row r="142" spans="4:15" s="3" customFormat="1" ht="13.5">
      <c r="D142" s="22"/>
      <c r="J142" s="314"/>
      <c r="K142" s="314"/>
      <c r="L142" s="314"/>
      <c r="M142" s="314"/>
      <c r="N142" s="314"/>
      <c r="O142" s="314"/>
    </row>
    <row r="143" spans="4:15" s="3" customFormat="1" ht="13.5">
      <c r="D143" s="22"/>
      <c r="J143" s="314"/>
      <c r="K143" s="314"/>
      <c r="L143" s="314"/>
      <c r="M143" s="314"/>
      <c r="N143" s="314"/>
      <c r="O143" s="314"/>
    </row>
    <row r="144" spans="4:15" s="3" customFormat="1" ht="13.5">
      <c r="D144" s="22"/>
      <c r="J144" s="314"/>
      <c r="K144" s="314"/>
      <c r="L144" s="314"/>
      <c r="M144" s="314"/>
      <c r="N144" s="314"/>
      <c r="O144" s="314"/>
    </row>
    <row r="145" spans="4:15" s="3" customFormat="1" ht="13.5">
      <c r="D145" s="22"/>
      <c r="J145" s="314"/>
      <c r="K145" s="314"/>
      <c r="L145" s="314"/>
      <c r="M145" s="314"/>
      <c r="N145" s="314"/>
      <c r="O145" s="314"/>
    </row>
    <row r="146" spans="4:15" s="3" customFormat="1" ht="13.5">
      <c r="D146" s="22"/>
      <c r="J146" s="314"/>
      <c r="K146" s="314"/>
      <c r="L146" s="314"/>
      <c r="M146" s="314"/>
      <c r="N146" s="314"/>
      <c r="O146" s="314"/>
    </row>
    <row r="147" spans="4:15" s="3" customFormat="1" ht="13.5">
      <c r="D147" s="22"/>
      <c r="J147" s="314"/>
      <c r="K147" s="314"/>
      <c r="L147" s="314"/>
      <c r="M147" s="314"/>
      <c r="N147" s="314"/>
      <c r="O147" s="314"/>
    </row>
    <row r="148" spans="4:15" s="3" customFormat="1" ht="13.5">
      <c r="D148" s="22"/>
      <c r="J148" s="314"/>
      <c r="K148" s="314"/>
      <c r="L148" s="314"/>
      <c r="M148" s="314"/>
      <c r="N148" s="314"/>
      <c r="O148" s="314"/>
    </row>
    <row r="149" spans="4:15" s="3" customFormat="1" ht="13.5">
      <c r="D149" s="22"/>
      <c r="J149" s="314"/>
      <c r="K149" s="314"/>
      <c r="L149" s="314"/>
      <c r="M149" s="314"/>
      <c r="N149" s="314"/>
      <c r="O149" s="314"/>
    </row>
    <row r="150" spans="4:15" s="3" customFormat="1" ht="13.5">
      <c r="D150" s="22"/>
      <c r="J150" s="314"/>
      <c r="K150" s="314"/>
      <c r="L150" s="314"/>
      <c r="M150" s="314"/>
      <c r="N150" s="314"/>
      <c r="O150" s="314"/>
    </row>
    <row r="151" spans="4:15" s="3" customFormat="1" ht="13.5">
      <c r="D151" s="22"/>
      <c r="J151" s="314"/>
      <c r="K151" s="314"/>
      <c r="L151" s="314"/>
      <c r="M151" s="314"/>
      <c r="N151" s="314"/>
      <c r="O151" s="314"/>
    </row>
    <row r="152" spans="4:15" s="3" customFormat="1" ht="13.5">
      <c r="D152" s="22"/>
      <c r="J152" s="314"/>
      <c r="K152" s="314"/>
      <c r="L152" s="314"/>
      <c r="M152" s="314"/>
      <c r="N152" s="314"/>
      <c r="O152" s="314"/>
    </row>
    <row r="153" spans="4:15" s="3" customFormat="1" ht="13.5">
      <c r="D153" s="22"/>
      <c r="J153" s="314"/>
      <c r="K153" s="314"/>
      <c r="L153" s="314"/>
      <c r="M153" s="314"/>
      <c r="N153" s="314"/>
      <c r="O153" s="314"/>
    </row>
    <row r="154" spans="4:15" s="3" customFormat="1" ht="13.5">
      <c r="D154" s="22"/>
      <c r="J154" s="314"/>
      <c r="K154" s="314"/>
      <c r="L154" s="314"/>
      <c r="M154" s="314"/>
      <c r="N154" s="314"/>
      <c r="O154" s="314"/>
    </row>
    <row r="155" spans="4:15" s="3" customFormat="1" ht="13.5">
      <c r="D155" s="22"/>
      <c r="J155" s="314"/>
      <c r="K155" s="314"/>
      <c r="L155" s="314"/>
      <c r="M155" s="314"/>
      <c r="N155" s="314"/>
      <c r="O155" s="314"/>
    </row>
    <row r="156" spans="4:15" s="3" customFormat="1" ht="13.5">
      <c r="D156" s="22"/>
      <c r="J156" s="314"/>
      <c r="K156" s="314"/>
      <c r="L156" s="314"/>
      <c r="M156" s="314"/>
      <c r="N156" s="314"/>
      <c r="O156" s="314"/>
    </row>
    <row r="157" spans="4:15" s="3" customFormat="1" ht="13.5">
      <c r="D157" s="22"/>
      <c r="J157" s="314"/>
      <c r="K157" s="314"/>
      <c r="L157" s="314"/>
      <c r="M157" s="314"/>
      <c r="N157" s="314"/>
      <c r="O157" s="314"/>
    </row>
    <row r="158" spans="4:15" s="3" customFormat="1" ht="13.5">
      <c r="D158" s="22"/>
      <c r="J158" s="314"/>
      <c r="K158" s="314"/>
      <c r="L158" s="314"/>
      <c r="M158" s="314"/>
      <c r="N158" s="314"/>
      <c r="O158" s="314"/>
    </row>
    <row r="159" spans="4:15" s="3" customFormat="1" ht="13.5">
      <c r="D159" s="22"/>
      <c r="J159" s="314"/>
      <c r="K159" s="314"/>
      <c r="L159" s="314"/>
      <c r="M159" s="314"/>
      <c r="N159" s="314"/>
      <c r="O159" s="314"/>
    </row>
    <row r="160" spans="4:15" s="3" customFormat="1" ht="13.5">
      <c r="D160" s="22"/>
      <c r="J160" s="314"/>
      <c r="K160" s="314"/>
      <c r="L160" s="314"/>
      <c r="M160" s="314"/>
      <c r="N160" s="314"/>
      <c r="O160" s="314"/>
    </row>
    <row r="161" spans="4:15" s="3" customFormat="1" ht="13.5">
      <c r="D161" s="22"/>
      <c r="J161" s="314"/>
      <c r="K161" s="314"/>
      <c r="L161" s="314"/>
      <c r="M161" s="314"/>
      <c r="N161" s="314"/>
      <c r="O161" s="314"/>
    </row>
    <row r="162" spans="4:15" s="3" customFormat="1" ht="13.5">
      <c r="D162" s="22"/>
      <c r="J162" s="314"/>
      <c r="K162" s="314"/>
      <c r="L162" s="314"/>
      <c r="M162" s="314"/>
      <c r="N162" s="314"/>
      <c r="O162" s="314"/>
    </row>
    <row r="163" spans="4:15" s="3" customFormat="1" ht="13.5">
      <c r="D163" s="22"/>
      <c r="J163" s="314"/>
      <c r="K163" s="314"/>
      <c r="L163" s="314"/>
      <c r="M163" s="314"/>
      <c r="N163" s="314"/>
      <c r="O163" s="314"/>
    </row>
    <row r="164" spans="4:15" s="3" customFormat="1" ht="13.5">
      <c r="D164" s="22"/>
      <c r="J164" s="314"/>
      <c r="K164" s="314"/>
      <c r="L164" s="314"/>
      <c r="M164" s="314"/>
      <c r="N164" s="314"/>
      <c r="O164" s="314"/>
    </row>
    <row r="165" spans="4:15" s="3" customFormat="1" ht="13.5">
      <c r="D165" s="22"/>
      <c r="J165" s="314"/>
      <c r="K165" s="314"/>
      <c r="L165" s="314"/>
      <c r="M165" s="314"/>
      <c r="N165" s="314"/>
      <c r="O165" s="314"/>
    </row>
    <row r="166" spans="4:15" s="3" customFormat="1" ht="13.5">
      <c r="D166" s="22"/>
      <c r="J166" s="314"/>
      <c r="K166" s="314"/>
      <c r="L166" s="314"/>
      <c r="M166" s="314"/>
      <c r="N166" s="314"/>
      <c r="O166" s="314"/>
    </row>
    <row r="167" spans="4:15" s="3" customFormat="1" ht="13.5">
      <c r="D167" s="22"/>
      <c r="J167" s="314"/>
      <c r="K167" s="314"/>
      <c r="L167" s="314"/>
      <c r="M167" s="314"/>
      <c r="N167" s="314"/>
      <c r="O167" s="314"/>
    </row>
    <row r="168" spans="4:15" s="3" customFormat="1" ht="13.5">
      <c r="D168" s="22"/>
      <c r="J168" s="314"/>
      <c r="K168" s="314"/>
      <c r="L168" s="314"/>
      <c r="M168" s="314"/>
      <c r="N168" s="314"/>
      <c r="O168" s="314"/>
    </row>
    <row r="169" spans="4:15" s="3" customFormat="1" ht="13.5">
      <c r="D169" s="22"/>
      <c r="J169" s="314"/>
      <c r="K169" s="314"/>
      <c r="L169" s="314"/>
      <c r="M169" s="314"/>
      <c r="N169" s="314"/>
      <c r="O169" s="314"/>
    </row>
    <row r="170" spans="4:15" s="3" customFormat="1" ht="13.5">
      <c r="D170" s="22"/>
      <c r="J170" s="314"/>
      <c r="K170" s="314"/>
      <c r="L170" s="314"/>
      <c r="M170" s="314"/>
      <c r="N170" s="314"/>
      <c r="O170" s="314"/>
    </row>
    <row r="171" spans="4:15" s="3" customFormat="1" ht="13.5">
      <c r="D171" s="22"/>
      <c r="J171" s="314"/>
      <c r="K171" s="314"/>
      <c r="L171" s="314"/>
      <c r="M171" s="314"/>
      <c r="N171" s="314"/>
      <c r="O171" s="314"/>
    </row>
    <row r="172" spans="4:15" s="3" customFormat="1" ht="13.5">
      <c r="D172" s="22"/>
      <c r="J172" s="314"/>
      <c r="K172" s="314"/>
      <c r="L172" s="314"/>
      <c r="M172" s="314"/>
      <c r="N172" s="314"/>
      <c r="O172" s="314"/>
    </row>
    <row r="173" spans="4:15" s="3" customFormat="1" ht="13.5">
      <c r="D173" s="22"/>
      <c r="J173" s="314"/>
      <c r="K173" s="314"/>
      <c r="L173" s="314"/>
      <c r="M173" s="314"/>
      <c r="N173" s="314"/>
      <c r="O173" s="314"/>
    </row>
    <row r="174" spans="4:15" s="3" customFormat="1" ht="13.5">
      <c r="D174" s="22"/>
      <c r="J174" s="314"/>
      <c r="K174" s="314"/>
      <c r="L174" s="314"/>
      <c r="M174" s="314"/>
      <c r="N174" s="314"/>
      <c r="O174" s="314"/>
    </row>
    <row r="175" spans="4:15" s="3" customFormat="1" ht="13.5">
      <c r="D175" s="22"/>
      <c r="J175" s="314"/>
      <c r="K175" s="314"/>
      <c r="L175" s="314"/>
      <c r="M175" s="314"/>
      <c r="N175" s="314"/>
      <c r="O175" s="314"/>
    </row>
    <row r="176" spans="4:15" s="3" customFormat="1" ht="13.5">
      <c r="D176" s="22"/>
      <c r="J176" s="314"/>
      <c r="K176" s="314"/>
      <c r="L176" s="314"/>
      <c r="M176" s="314"/>
      <c r="N176" s="314"/>
      <c r="O176" s="314"/>
    </row>
    <row r="177" spans="4:15" s="3" customFormat="1" ht="13.5">
      <c r="D177" s="22"/>
      <c r="J177" s="314"/>
      <c r="K177" s="314"/>
      <c r="L177" s="314"/>
      <c r="M177" s="314"/>
      <c r="N177" s="314"/>
      <c r="O177" s="314"/>
    </row>
    <row r="178" spans="4:15" s="3" customFormat="1" ht="13.5">
      <c r="D178" s="22"/>
      <c r="J178" s="314"/>
      <c r="K178" s="314"/>
      <c r="L178" s="314"/>
      <c r="M178" s="314"/>
      <c r="N178" s="314"/>
      <c r="O178" s="314"/>
    </row>
    <row r="179" spans="4:15" s="3" customFormat="1" ht="13.5">
      <c r="D179" s="22"/>
      <c r="J179" s="314"/>
      <c r="K179" s="314"/>
      <c r="L179" s="314"/>
      <c r="M179" s="314"/>
      <c r="N179" s="314"/>
      <c r="O179" s="314"/>
    </row>
    <row r="180" spans="4:15" s="3" customFormat="1" ht="13.5">
      <c r="D180" s="22"/>
      <c r="J180" s="314"/>
      <c r="K180" s="314"/>
      <c r="L180" s="314"/>
      <c r="M180" s="314"/>
      <c r="N180" s="314"/>
      <c r="O180" s="314"/>
    </row>
    <row r="181" spans="4:15" s="3" customFormat="1" ht="13.5">
      <c r="D181" s="22"/>
      <c r="J181" s="314"/>
      <c r="K181" s="314"/>
      <c r="L181" s="314"/>
      <c r="M181" s="314"/>
      <c r="N181" s="314"/>
      <c r="O181" s="314"/>
    </row>
    <row r="182" spans="4:15" s="3" customFormat="1" ht="13.5">
      <c r="D182" s="22"/>
      <c r="J182" s="314"/>
      <c r="K182" s="314"/>
      <c r="L182" s="314"/>
      <c r="M182" s="314"/>
      <c r="N182" s="314"/>
      <c r="O182" s="314"/>
    </row>
    <row r="183" spans="4:15" s="3" customFormat="1" ht="13.5">
      <c r="D183" s="22"/>
      <c r="J183" s="314"/>
      <c r="K183" s="314"/>
      <c r="L183" s="314"/>
      <c r="M183" s="314"/>
      <c r="N183" s="314"/>
      <c r="O183" s="314"/>
    </row>
    <row r="184" spans="4:15" s="3" customFormat="1" ht="13.5">
      <c r="D184" s="22"/>
      <c r="J184" s="314"/>
      <c r="K184" s="314"/>
      <c r="L184" s="314"/>
      <c r="M184" s="314"/>
      <c r="N184" s="314"/>
      <c r="O184" s="314"/>
    </row>
    <row r="185" spans="4:15" s="3" customFormat="1" ht="13.5">
      <c r="D185" s="22"/>
      <c r="J185" s="314"/>
      <c r="K185" s="314"/>
      <c r="L185" s="314"/>
      <c r="M185" s="314"/>
      <c r="N185" s="314"/>
      <c r="O185" s="314"/>
    </row>
    <row r="186" spans="4:15" s="3" customFormat="1" ht="13.5">
      <c r="D186" s="22"/>
      <c r="J186" s="314"/>
      <c r="K186" s="314"/>
      <c r="L186" s="314"/>
      <c r="M186" s="314"/>
      <c r="N186" s="314"/>
      <c r="O186" s="314"/>
    </row>
    <row r="187" spans="4:15" s="3" customFormat="1" ht="13.5">
      <c r="D187" s="22"/>
      <c r="J187" s="314"/>
      <c r="K187" s="314"/>
      <c r="L187" s="314"/>
      <c r="M187" s="314"/>
      <c r="N187" s="314"/>
      <c r="O187" s="314"/>
    </row>
    <row r="188" spans="4:15" s="3" customFormat="1" ht="13.5">
      <c r="D188" s="22"/>
      <c r="J188" s="314"/>
      <c r="K188" s="314"/>
      <c r="L188" s="314"/>
      <c r="M188" s="314"/>
      <c r="N188" s="314"/>
      <c r="O188" s="314"/>
    </row>
    <row r="189" spans="4:15" s="3" customFormat="1" ht="13.5">
      <c r="D189" s="22"/>
      <c r="J189" s="314"/>
      <c r="K189" s="314"/>
      <c r="L189" s="314"/>
      <c r="M189" s="314"/>
      <c r="N189" s="314"/>
      <c r="O189" s="314"/>
    </row>
    <row r="190" spans="4:15" s="3" customFormat="1" ht="13.5">
      <c r="D190" s="22"/>
      <c r="J190" s="314"/>
      <c r="K190" s="314"/>
      <c r="L190" s="314"/>
      <c r="M190" s="314"/>
      <c r="N190" s="314"/>
      <c r="O190" s="314"/>
    </row>
    <row r="191" spans="4:15" s="3" customFormat="1" ht="13.5">
      <c r="D191" s="22"/>
      <c r="J191" s="314"/>
      <c r="K191" s="314"/>
      <c r="L191" s="314"/>
      <c r="M191" s="314"/>
      <c r="N191" s="314"/>
      <c r="O191" s="314"/>
    </row>
    <row r="192" spans="4:15" s="3" customFormat="1" ht="13.5">
      <c r="D192" s="22"/>
      <c r="J192" s="314"/>
      <c r="K192" s="314"/>
      <c r="L192" s="314"/>
      <c r="M192" s="314"/>
      <c r="N192" s="314"/>
      <c r="O192" s="314"/>
    </row>
    <row r="193" spans="4:15" s="3" customFormat="1" ht="13.5">
      <c r="D193" s="22"/>
      <c r="J193" s="314"/>
      <c r="K193" s="314"/>
      <c r="L193" s="314"/>
      <c r="M193" s="314"/>
      <c r="N193" s="314"/>
      <c r="O193" s="314"/>
    </row>
    <row r="194" spans="4:15" s="3" customFormat="1" ht="13.5">
      <c r="D194" s="22"/>
      <c r="J194" s="314"/>
      <c r="K194" s="314"/>
      <c r="L194" s="314"/>
      <c r="M194" s="314"/>
      <c r="N194" s="314"/>
      <c r="O194" s="314"/>
    </row>
    <row r="195" spans="4:15" s="3" customFormat="1" ht="13.5">
      <c r="D195" s="22"/>
      <c r="J195" s="314"/>
      <c r="K195" s="314"/>
      <c r="L195" s="314"/>
      <c r="M195" s="314"/>
      <c r="N195" s="314"/>
      <c r="O195" s="314"/>
    </row>
    <row r="196" spans="4:15" s="3" customFormat="1" ht="13.5">
      <c r="D196" s="22"/>
      <c r="J196" s="314"/>
      <c r="K196" s="314"/>
      <c r="L196" s="314"/>
      <c r="M196" s="314"/>
      <c r="N196" s="314"/>
      <c r="O196" s="314"/>
    </row>
    <row r="197" spans="4:15" s="3" customFormat="1" ht="13.5">
      <c r="D197" s="22"/>
      <c r="J197" s="314"/>
      <c r="K197" s="314"/>
      <c r="L197" s="314"/>
      <c r="M197" s="314"/>
      <c r="N197" s="314"/>
      <c r="O197" s="314"/>
    </row>
    <row r="198" spans="4:15" s="3" customFormat="1" ht="13.5">
      <c r="D198" s="22"/>
      <c r="J198" s="314"/>
      <c r="K198" s="314"/>
      <c r="L198" s="314"/>
      <c r="M198" s="314"/>
      <c r="N198" s="314"/>
      <c r="O198" s="314"/>
    </row>
    <row r="199" spans="4:15" s="3" customFormat="1" ht="13.5">
      <c r="D199" s="22"/>
      <c r="J199" s="314"/>
      <c r="K199" s="314"/>
      <c r="L199" s="314"/>
      <c r="M199" s="314"/>
      <c r="N199" s="314"/>
      <c r="O199" s="314"/>
    </row>
    <row r="200" spans="4:15" s="3" customFormat="1" ht="13.5">
      <c r="D200" s="22"/>
      <c r="J200" s="314"/>
      <c r="K200" s="314"/>
      <c r="L200" s="314"/>
      <c r="M200" s="314"/>
      <c r="N200" s="314"/>
      <c r="O200" s="314"/>
    </row>
    <row r="201" spans="4:15" s="3" customFormat="1" ht="13.5">
      <c r="D201" s="22"/>
      <c r="J201" s="314"/>
      <c r="K201" s="314"/>
      <c r="L201" s="314"/>
      <c r="M201" s="314"/>
      <c r="N201" s="314"/>
      <c r="O201" s="314"/>
    </row>
    <row r="202" spans="4:15" s="3" customFormat="1" ht="13.5">
      <c r="D202" s="22"/>
      <c r="J202" s="314"/>
      <c r="K202" s="314"/>
      <c r="L202" s="314"/>
      <c r="M202" s="314"/>
      <c r="N202" s="314"/>
      <c r="O202" s="314"/>
    </row>
    <row r="203" spans="4:15" s="3" customFormat="1" ht="13.5">
      <c r="D203" s="22"/>
      <c r="J203" s="314"/>
      <c r="K203" s="314"/>
      <c r="L203" s="314"/>
      <c r="M203" s="314"/>
      <c r="N203" s="314"/>
      <c r="O203" s="314"/>
    </row>
    <row r="204" spans="4:15" s="3" customFormat="1" ht="13.5">
      <c r="D204" s="22"/>
      <c r="J204" s="314"/>
      <c r="K204" s="314"/>
      <c r="L204" s="314"/>
      <c r="M204" s="314"/>
      <c r="N204" s="314"/>
      <c r="O204" s="314"/>
    </row>
    <row r="205" spans="4:15" s="3" customFormat="1" ht="13.5">
      <c r="D205" s="22"/>
      <c r="J205" s="314"/>
      <c r="K205" s="314"/>
      <c r="L205" s="314"/>
      <c r="M205" s="314"/>
      <c r="N205" s="314"/>
      <c r="O205" s="314"/>
    </row>
    <row r="206" spans="4:15" s="3" customFormat="1" ht="13.5">
      <c r="D206" s="22"/>
      <c r="J206" s="314"/>
      <c r="K206" s="314"/>
      <c r="L206" s="314"/>
      <c r="M206" s="314"/>
      <c r="N206" s="314"/>
      <c r="O206" s="314"/>
    </row>
    <row r="207" spans="4:15" s="3" customFormat="1" ht="13.5">
      <c r="D207" s="22"/>
      <c r="J207" s="314"/>
      <c r="K207" s="314"/>
      <c r="L207" s="314"/>
      <c r="M207" s="314"/>
      <c r="N207" s="314"/>
      <c r="O207" s="314"/>
    </row>
    <row r="208" spans="4:15" s="3" customFormat="1" ht="13.5">
      <c r="D208" s="22"/>
      <c r="J208" s="314"/>
      <c r="K208" s="314"/>
      <c r="L208" s="314"/>
      <c r="M208" s="314"/>
      <c r="N208" s="314"/>
      <c r="O208" s="314"/>
    </row>
    <row r="209" spans="4:15" s="3" customFormat="1" ht="13.5">
      <c r="D209" s="22"/>
      <c r="J209" s="314"/>
      <c r="K209" s="314"/>
      <c r="L209" s="314"/>
      <c r="M209" s="314"/>
      <c r="N209" s="314"/>
      <c r="O209" s="314"/>
    </row>
    <row r="210" spans="4:15" s="3" customFormat="1" ht="13.5">
      <c r="D210" s="22"/>
      <c r="J210" s="314"/>
      <c r="K210" s="314"/>
      <c r="L210" s="314"/>
      <c r="M210" s="314"/>
      <c r="N210" s="314"/>
      <c r="O210" s="314"/>
    </row>
    <row r="211" spans="4:15" s="3" customFormat="1" ht="13.5">
      <c r="D211" s="22"/>
      <c r="J211" s="314"/>
      <c r="K211" s="314"/>
      <c r="L211" s="314"/>
      <c r="M211" s="314"/>
      <c r="N211" s="314"/>
      <c r="O211" s="314"/>
    </row>
    <row r="212" spans="4:15" s="3" customFormat="1" ht="13.5">
      <c r="D212" s="22"/>
      <c r="J212" s="314"/>
      <c r="K212" s="314"/>
      <c r="L212" s="314"/>
      <c r="M212" s="314"/>
      <c r="N212" s="314"/>
      <c r="O212" s="314"/>
    </row>
    <row r="213" spans="4:15" s="3" customFormat="1" ht="13.5">
      <c r="D213" s="22"/>
      <c r="J213" s="314"/>
      <c r="K213" s="314"/>
      <c r="L213" s="314"/>
      <c r="M213" s="314"/>
      <c r="N213" s="314"/>
      <c r="O213" s="314"/>
    </row>
    <row r="214" spans="4:15" s="3" customFormat="1" ht="13.5">
      <c r="D214" s="22"/>
      <c r="J214" s="314"/>
      <c r="K214" s="314"/>
      <c r="L214" s="314"/>
      <c r="M214" s="314"/>
      <c r="N214" s="314"/>
      <c r="O214" s="314"/>
    </row>
    <row r="215" spans="4:15" s="3" customFormat="1" ht="13.5">
      <c r="D215" s="22"/>
      <c r="J215" s="314"/>
      <c r="K215" s="314"/>
      <c r="L215" s="314"/>
      <c r="M215" s="314"/>
      <c r="N215" s="314"/>
      <c r="O215" s="314"/>
    </row>
    <row r="216" spans="4:15" s="3" customFormat="1" ht="13.5">
      <c r="D216" s="22"/>
      <c r="J216" s="314"/>
      <c r="K216" s="314"/>
      <c r="L216" s="314"/>
      <c r="M216" s="314"/>
      <c r="N216" s="314"/>
      <c r="O216" s="314"/>
    </row>
    <row r="217" spans="4:15" s="3" customFormat="1" ht="13.5">
      <c r="D217" s="22"/>
      <c r="J217" s="314"/>
      <c r="K217" s="314"/>
      <c r="L217" s="314"/>
      <c r="M217" s="314"/>
      <c r="N217" s="314"/>
      <c r="O217" s="314"/>
    </row>
    <row r="218" spans="4:15" s="3" customFormat="1" ht="13.5">
      <c r="D218" s="22"/>
      <c r="J218" s="314"/>
      <c r="K218" s="314"/>
      <c r="L218" s="314"/>
      <c r="M218" s="314"/>
      <c r="N218" s="314"/>
      <c r="O218" s="314"/>
    </row>
    <row r="219" spans="4:15" s="3" customFormat="1" ht="13.5">
      <c r="D219" s="22"/>
      <c r="J219" s="314"/>
      <c r="K219" s="314"/>
      <c r="L219" s="314"/>
      <c r="M219" s="314"/>
      <c r="N219" s="314"/>
      <c r="O219" s="314"/>
    </row>
    <row r="220" spans="4:15" s="3" customFormat="1" ht="13.5">
      <c r="D220" s="22"/>
      <c r="J220" s="314"/>
      <c r="K220" s="314"/>
      <c r="L220" s="314"/>
      <c r="M220" s="314"/>
      <c r="N220" s="314"/>
      <c r="O220" s="314"/>
    </row>
    <row r="221" spans="4:15" s="3" customFormat="1" ht="13.5">
      <c r="D221" s="22"/>
      <c r="J221" s="314"/>
      <c r="K221" s="314"/>
      <c r="L221" s="314"/>
      <c r="M221" s="314"/>
      <c r="N221" s="314"/>
      <c r="O221" s="314"/>
    </row>
    <row r="222" spans="4:15" s="3" customFormat="1" ht="13.5">
      <c r="D222" s="22"/>
      <c r="J222" s="314"/>
      <c r="K222" s="314"/>
      <c r="L222" s="314"/>
      <c r="M222" s="314"/>
      <c r="N222" s="314"/>
      <c r="O222" s="314"/>
    </row>
    <row r="223" spans="4:15" s="3" customFormat="1" ht="13.5">
      <c r="D223" s="22"/>
      <c r="J223" s="314"/>
      <c r="K223" s="314"/>
      <c r="L223" s="314"/>
      <c r="M223" s="314"/>
      <c r="N223" s="314"/>
      <c r="O223" s="314"/>
    </row>
    <row r="224" spans="4:15" s="3" customFormat="1" ht="13.5">
      <c r="D224" s="22"/>
      <c r="J224" s="314"/>
      <c r="K224" s="314"/>
      <c r="L224" s="314"/>
      <c r="M224" s="314"/>
      <c r="N224" s="314"/>
      <c r="O224" s="314"/>
    </row>
    <row r="225" spans="4:15" s="3" customFormat="1" ht="13.5">
      <c r="D225" s="22"/>
      <c r="J225" s="314"/>
      <c r="K225" s="314"/>
      <c r="L225" s="314"/>
      <c r="M225" s="314"/>
      <c r="N225" s="314"/>
      <c r="O225" s="314"/>
    </row>
    <row r="226" spans="4:15" s="3" customFormat="1" ht="13.5">
      <c r="D226" s="22"/>
      <c r="J226" s="314"/>
      <c r="K226" s="314"/>
      <c r="L226" s="314"/>
      <c r="M226" s="314"/>
      <c r="N226" s="314"/>
      <c r="O226" s="314"/>
    </row>
    <row r="227" spans="4:15" s="3" customFormat="1" ht="13.5">
      <c r="D227" s="22"/>
      <c r="J227" s="314"/>
      <c r="K227" s="314"/>
      <c r="L227" s="314"/>
      <c r="M227" s="314"/>
      <c r="N227" s="314"/>
      <c r="O227" s="314"/>
    </row>
    <row r="228" spans="4:15" s="3" customFormat="1" ht="13.5">
      <c r="D228" s="22"/>
      <c r="J228" s="314"/>
      <c r="K228" s="314"/>
      <c r="L228" s="314"/>
      <c r="M228" s="314"/>
      <c r="N228" s="314"/>
      <c r="O228" s="314"/>
    </row>
    <row r="229" spans="4:15" s="3" customFormat="1" ht="13.5">
      <c r="D229" s="22"/>
      <c r="J229" s="314"/>
      <c r="K229" s="314"/>
      <c r="L229" s="314"/>
      <c r="M229" s="314"/>
      <c r="N229" s="314"/>
      <c r="O229" s="314"/>
    </row>
    <row r="230" spans="4:15" s="3" customFormat="1" ht="13.5">
      <c r="D230" s="22"/>
      <c r="J230" s="314"/>
      <c r="K230" s="314"/>
      <c r="L230" s="314"/>
      <c r="M230" s="314"/>
      <c r="N230" s="314"/>
      <c r="O230" s="314"/>
    </row>
    <row r="231" spans="4:15" s="3" customFormat="1" ht="13.5">
      <c r="D231" s="22"/>
      <c r="J231" s="314"/>
      <c r="K231" s="314"/>
      <c r="L231" s="314"/>
      <c r="M231" s="314"/>
      <c r="N231" s="314"/>
      <c r="O231" s="314"/>
    </row>
    <row r="232" spans="4:15" s="3" customFormat="1" ht="13.5">
      <c r="D232" s="22"/>
      <c r="J232" s="314"/>
      <c r="K232" s="314"/>
      <c r="L232" s="314"/>
      <c r="M232" s="314"/>
      <c r="N232" s="314"/>
      <c r="O232" s="314"/>
    </row>
    <row r="233" spans="4:15" s="3" customFormat="1" ht="13.5">
      <c r="D233" s="22"/>
      <c r="J233" s="314"/>
      <c r="K233" s="314"/>
      <c r="L233" s="314"/>
      <c r="M233" s="314"/>
      <c r="N233" s="314"/>
      <c r="O233" s="314"/>
    </row>
    <row r="234" spans="4:15" s="3" customFormat="1" ht="13.5">
      <c r="D234" s="22"/>
      <c r="J234" s="314"/>
      <c r="K234" s="314"/>
      <c r="L234" s="314"/>
      <c r="M234" s="314"/>
      <c r="N234" s="314"/>
      <c r="O234" s="314"/>
    </row>
    <row r="235" spans="4:15" s="3" customFormat="1" ht="13.5">
      <c r="D235" s="22"/>
      <c r="J235" s="314"/>
      <c r="K235" s="314"/>
      <c r="L235" s="314"/>
      <c r="M235" s="314"/>
      <c r="N235" s="314"/>
      <c r="O235" s="314"/>
    </row>
    <row r="236" spans="4:15" s="3" customFormat="1" ht="13.5">
      <c r="D236" s="22"/>
      <c r="J236" s="314"/>
      <c r="K236" s="314"/>
      <c r="L236" s="314"/>
      <c r="M236" s="314"/>
      <c r="N236" s="314"/>
      <c r="O236" s="314"/>
    </row>
    <row r="237" spans="4:15" s="3" customFormat="1" ht="13.5">
      <c r="D237" s="22"/>
      <c r="J237" s="314"/>
      <c r="K237" s="314"/>
      <c r="L237" s="314"/>
      <c r="M237" s="314"/>
      <c r="N237" s="314"/>
      <c r="O237" s="314"/>
    </row>
    <row r="238" spans="4:15" s="3" customFormat="1" ht="13.5">
      <c r="D238" s="22"/>
      <c r="J238" s="314"/>
      <c r="K238" s="314"/>
      <c r="L238" s="314"/>
      <c r="M238" s="314"/>
      <c r="N238" s="314"/>
      <c r="O238" s="314"/>
    </row>
    <row r="239" spans="4:15" s="3" customFormat="1" ht="13.5">
      <c r="D239" s="22"/>
      <c r="J239" s="314"/>
      <c r="K239" s="314"/>
      <c r="L239" s="314"/>
      <c r="M239" s="314"/>
      <c r="N239" s="314"/>
      <c r="O239" s="314"/>
    </row>
    <row r="240" spans="4:15" s="3" customFormat="1" ht="13.5">
      <c r="D240" s="22"/>
      <c r="J240" s="314"/>
      <c r="K240" s="314"/>
      <c r="L240" s="314"/>
      <c r="M240" s="314"/>
      <c r="N240" s="314"/>
      <c r="O240" s="314"/>
    </row>
    <row r="241" spans="4:15" s="3" customFormat="1" ht="13.5">
      <c r="D241" s="22"/>
      <c r="J241" s="314"/>
      <c r="K241" s="314"/>
      <c r="L241" s="314"/>
      <c r="M241" s="314"/>
      <c r="N241" s="314"/>
      <c r="O241" s="314"/>
    </row>
    <row r="242" spans="4:15" s="3" customFormat="1" ht="13.5">
      <c r="D242" s="22"/>
      <c r="J242" s="314"/>
      <c r="K242" s="314"/>
      <c r="L242" s="314"/>
      <c r="M242" s="314"/>
      <c r="N242" s="314"/>
      <c r="O242" s="314"/>
    </row>
    <row r="243" spans="4:15" s="3" customFormat="1" ht="13.5">
      <c r="D243" s="22"/>
      <c r="J243" s="314"/>
      <c r="K243" s="314"/>
      <c r="L243" s="314"/>
      <c r="M243" s="314"/>
      <c r="N243" s="314"/>
      <c r="O243" s="314"/>
    </row>
    <row r="244" spans="4:15" s="3" customFormat="1" ht="13.5">
      <c r="D244" s="22"/>
      <c r="J244" s="314"/>
      <c r="K244" s="314"/>
      <c r="L244" s="314"/>
      <c r="M244" s="314"/>
      <c r="N244" s="314"/>
      <c r="O244" s="314"/>
    </row>
    <row r="245" spans="4:15" s="3" customFormat="1" ht="13.5">
      <c r="D245" s="22"/>
      <c r="J245" s="314"/>
      <c r="K245" s="314"/>
      <c r="L245" s="314"/>
      <c r="M245" s="314"/>
      <c r="N245" s="314"/>
      <c r="O245" s="314"/>
    </row>
    <row r="246" spans="4:15" s="3" customFormat="1" ht="13.5">
      <c r="D246" s="22"/>
      <c r="J246" s="314"/>
      <c r="K246" s="314"/>
      <c r="L246" s="314"/>
      <c r="M246" s="314"/>
      <c r="N246" s="314"/>
      <c r="O246" s="314"/>
    </row>
    <row r="247" spans="4:15" s="3" customFormat="1" ht="13.5">
      <c r="D247" s="22"/>
      <c r="J247" s="314"/>
      <c r="K247" s="314"/>
      <c r="L247" s="314"/>
      <c r="M247" s="314"/>
      <c r="N247" s="314"/>
      <c r="O247" s="314"/>
    </row>
    <row r="248" spans="4:15" s="3" customFormat="1" ht="13.5">
      <c r="D248" s="22"/>
      <c r="J248" s="314"/>
      <c r="K248" s="314"/>
      <c r="L248" s="314"/>
      <c r="M248" s="314"/>
      <c r="N248" s="314"/>
      <c r="O248" s="314"/>
    </row>
    <row r="249" spans="4:15" s="3" customFormat="1" ht="13.5">
      <c r="D249" s="22"/>
      <c r="J249" s="314"/>
      <c r="K249" s="314"/>
      <c r="L249" s="314"/>
      <c r="M249" s="314"/>
      <c r="N249" s="314"/>
      <c r="O249" s="314"/>
    </row>
    <row r="250" spans="4:15" s="3" customFormat="1" ht="13.5">
      <c r="D250" s="22"/>
      <c r="J250" s="314"/>
      <c r="K250" s="314"/>
      <c r="L250" s="314"/>
      <c r="M250" s="314"/>
      <c r="N250" s="314"/>
      <c r="O250" s="314"/>
    </row>
    <row r="251" spans="4:15" s="3" customFormat="1" ht="13.5">
      <c r="D251" s="22"/>
      <c r="J251" s="314"/>
      <c r="K251" s="314"/>
      <c r="L251" s="314"/>
      <c r="M251" s="314"/>
      <c r="N251" s="314"/>
      <c r="O251" s="314"/>
    </row>
    <row r="252" spans="4:15" s="3" customFormat="1" ht="13.5">
      <c r="D252" s="22"/>
      <c r="J252" s="314"/>
      <c r="K252" s="314"/>
      <c r="L252" s="314"/>
      <c r="M252" s="314"/>
      <c r="N252" s="314"/>
      <c r="O252" s="314"/>
    </row>
  </sheetData>
  <sheetProtection/>
  <mergeCells count="16">
    <mergeCell ref="A25:E25"/>
    <mergeCell ref="A19:E19"/>
    <mergeCell ref="A20:E20"/>
    <mergeCell ref="A23:E23"/>
    <mergeCell ref="A13:E13"/>
    <mergeCell ref="A21:E21"/>
    <mergeCell ref="A22:E22"/>
    <mergeCell ref="A1:O2"/>
    <mergeCell ref="A16:O16"/>
    <mergeCell ref="A11:E11"/>
    <mergeCell ref="A7:E7"/>
    <mergeCell ref="A8:E8"/>
    <mergeCell ref="A10:E10"/>
    <mergeCell ref="A9:E9"/>
    <mergeCell ref="A3:O3"/>
    <mergeCell ref="A4:O4"/>
  </mergeCells>
  <printOptions horizontalCentered="1"/>
  <pageMargins left="0.15748031496062992" right="0.15748031496062992" top="0.35433070866141736" bottom="0.1968503937007874" header="0.2362204724409449" footer="0.1968503937007874"/>
  <pageSetup fitToHeight="1" fitToWidth="1" horizontalDpi="600" verticalDpi="600" orientation="landscape" paperSize="9" scale="67" r:id="rId1"/>
  <ignoredErrors>
    <ignoredError sqref="K7:N13 K20:L20 M23 K23:L23 L22 K21:N21 K22 M22:N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1"/>
  <sheetViews>
    <sheetView workbookViewId="0" topLeftCell="A1">
      <selection activeCell="S3" sqref="S3"/>
    </sheetView>
  </sheetViews>
  <sheetFormatPr defaultColWidth="11.421875" defaultRowHeight="12.75"/>
  <cols>
    <col min="1" max="1" width="4.8515625" style="0" customWidth="1"/>
    <col min="2" max="2" width="5.140625" style="0" customWidth="1"/>
    <col min="3" max="3" width="5.57421875" style="38" customWidth="1"/>
    <col min="4" max="4" width="6.140625" style="40" bestFit="1" customWidth="1"/>
    <col min="5" max="5" width="44.00390625" style="0" customWidth="1"/>
    <col min="6" max="7" width="17.28125" style="0" hidden="1" customWidth="1"/>
    <col min="8" max="8" width="17.28125" style="0" customWidth="1"/>
    <col min="9" max="9" width="14.140625" style="0" hidden="1" customWidth="1"/>
    <col min="10" max="11" width="14.140625" style="0" customWidth="1"/>
    <col min="12" max="12" width="12.140625" style="0" hidden="1" customWidth="1"/>
    <col min="13" max="13" width="12.140625" style="0" customWidth="1"/>
    <col min="14" max="14" width="15.00390625" style="0" customWidth="1"/>
    <col min="15" max="15" width="8.7109375" style="0" customWidth="1"/>
    <col min="16" max="16" width="14.7109375" style="0" customWidth="1"/>
    <col min="17" max="18" width="11.421875" style="0" customWidth="1"/>
    <col min="19" max="19" width="15.28125" style="0" bestFit="1" customWidth="1"/>
  </cols>
  <sheetData>
    <row r="1" spans="1:17" ht="24.75" customHeight="1">
      <c r="A1" s="582" t="s">
        <v>210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91" t="s">
        <v>307</v>
      </c>
    </row>
    <row r="2" spans="1:17" s="3" customFormat="1" ht="38.25">
      <c r="A2" s="144" t="s">
        <v>212</v>
      </c>
      <c r="B2" s="144" t="s">
        <v>3</v>
      </c>
      <c r="C2" s="155" t="s">
        <v>2</v>
      </c>
      <c r="D2" s="156" t="s">
        <v>4</v>
      </c>
      <c r="E2" s="145" t="s">
        <v>75</v>
      </c>
      <c r="F2" s="192" t="s">
        <v>326</v>
      </c>
      <c r="G2" s="192" t="s">
        <v>322</v>
      </c>
      <c r="H2" s="414" t="s">
        <v>322</v>
      </c>
      <c r="I2" s="192" t="s">
        <v>323</v>
      </c>
      <c r="J2" s="192" t="s">
        <v>338</v>
      </c>
      <c r="K2" s="192" t="s">
        <v>324</v>
      </c>
      <c r="L2" s="192" t="s">
        <v>272</v>
      </c>
      <c r="M2" s="192" t="s">
        <v>337</v>
      </c>
      <c r="N2" s="192" t="s">
        <v>305</v>
      </c>
      <c r="O2" s="192" t="s">
        <v>282</v>
      </c>
      <c r="P2" s="192" t="s">
        <v>320</v>
      </c>
      <c r="Q2" s="192" t="s">
        <v>321</v>
      </c>
    </row>
    <row r="3" spans="3:19" s="3" customFormat="1" ht="21" customHeight="1">
      <c r="C3" s="158"/>
      <c r="D3" s="158"/>
      <c r="E3" s="96" t="s">
        <v>187</v>
      </c>
      <c r="F3" s="345">
        <f aca="true" t="shared" si="0" ref="F3:K3">F4+F77</f>
        <v>33444966499</v>
      </c>
      <c r="G3" s="529">
        <f t="shared" si="0"/>
        <v>4438909881.080364</v>
      </c>
      <c r="H3" s="345">
        <f t="shared" si="0"/>
        <v>4438909881.12</v>
      </c>
      <c r="I3" s="189">
        <f t="shared" si="0"/>
        <v>4959294985</v>
      </c>
      <c r="J3" s="189">
        <f t="shared" si="0"/>
        <v>5094635269</v>
      </c>
      <c r="K3" s="189">
        <f t="shared" si="0"/>
        <v>5557919183</v>
      </c>
      <c r="L3" s="101">
        <f aca="true" t="shared" si="1" ref="L3:L13">K3/I3*100</f>
        <v>112.07075198814778</v>
      </c>
      <c r="M3" s="101">
        <f>K3/J3*100</f>
        <v>109.09356390670408</v>
      </c>
      <c r="N3" s="189">
        <f>N4+N77</f>
        <v>5761331700</v>
      </c>
      <c r="O3" s="101">
        <f>N3/K3*100</f>
        <v>103.65986820431246</v>
      </c>
      <c r="P3" s="189">
        <f>P4+P77</f>
        <v>6006719789</v>
      </c>
      <c r="Q3" s="101">
        <f aca="true" t="shared" si="2" ref="Q3:Q13">P3/N3*100</f>
        <v>104.25922515448988</v>
      </c>
      <c r="S3" s="398">
        <f>H3+'račun financiranja'!H8</f>
        <v>4472702648.5199995</v>
      </c>
    </row>
    <row r="4" spans="1:19" s="113" customFormat="1" ht="20.25" customHeight="1">
      <c r="A4" s="108">
        <v>3</v>
      </c>
      <c r="C4" s="121"/>
      <c r="D4" s="159"/>
      <c r="E4" s="160" t="s">
        <v>53</v>
      </c>
      <c r="F4" s="104">
        <f aca="true" t="shared" si="3" ref="F4:K4">F5+F15+F48+F55+F61+F69</f>
        <v>33420096440</v>
      </c>
      <c r="G4" s="524">
        <f t="shared" si="3"/>
        <v>4435609057.004447</v>
      </c>
      <c r="H4" s="104">
        <f t="shared" si="3"/>
        <v>4435609057.05</v>
      </c>
      <c r="I4" s="92">
        <f t="shared" si="3"/>
        <v>4934460985</v>
      </c>
      <c r="J4" s="92">
        <f t="shared" si="3"/>
        <v>5079048269</v>
      </c>
      <c r="K4" s="92">
        <f t="shared" si="3"/>
        <v>5543396383</v>
      </c>
      <c r="L4" s="101">
        <f t="shared" si="1"/>
        <v>112.34046433543743</v>
      </c>
      <c r="M4" s="101">
        <f aca="true" t="shared" si="4" ref="M4:M67">K4/J4*100</f>
        <v>109.14242372599905</v>
      </c>
      <c r="N4" s="92">
        <f>N5+N15+N48+N55+N61+N69</f>
        <v>5746852700</v>
      </c>
      <c r="O4" s="122">
        <f aca="true" t="shared" si="5" ref="O4:O13">N4/K4*100</f>
        <v>103.67024659510082</v>
      </c>
      <c r="P4" s="92">
        <f>P5+P15+P48+P55+P61+P69</f>
        <v>5992240789</v>
      </c>
      <c r="Q4" s="122">
        <f t="shared" si="2"/>
        <v>104.26995612746435</v>
      </c>
      <c r="S4" s="440">
        <f>'posebni dio'!E3-'rashodi-opći dio'!S3</f>
        <v>0</v>
      </c>
    </row>
    <row r="5" spans="2:17" s="113" customFormat="1" ht="13.5" customHeight="1">
      <c r="B5" s="123">
        <v>31</v>
      </c>
      <c r="C5" s="123"/>
      <c r="D5" s="161"/>
      <c r="E5" s="162" t="s">
        <v>54</v>
      </c>
      <c r="F5" s="104">
        <f aca="true" t="shared" si="6" ref="F5:K5">F6+F10+F12</f>
        <v>315225042</v>
      </c>
      <c r="G5" s="104">
        <f t="shared" si="6"/>
        <v>41837552.85685845</v>
      </c>
      <c r="H5" s="104">
        <f t="shared" si="6"/>
        <v>41837552.86</v>
      </c>
      <c r="I5" s="92">
        <f t="shared" si="6"/>
        <v>45839747</v>
      </c>
      <c r="J5" s="92">
        <f t="shared" si="6"/>
        <v>48298857</v>
      </c>
      <c r="K5" s="92">
        <f t="shared" si="6"/>
        <v>52937000</v>
      </c>
      <c r="L5" s="101">
        <f t="shared" si="1"/>
        <v>115.48274906491085</v>
      </c>
      <c r="M5" s="101">
        <f t="shared" si="4"/>
        <v>109.60300778960463</v>
      </c>
      <c r="N5" s="92">
        <f>N6+N10+N12</f>
        <v>55960000</v>
      </c>
      <c r="O5" s="122">
        <f t="shared" si="5"/>
        <v>105.71056161097154</v>
      </c>
      <c r="P5" s="92">
        <f>P6+P10+P12</f>
        <v>58515000</v>
      </c>
      <c r="Q5" s="122">
        <f t="shared" si="2"/>
        <v>104.56576125804146</v>
      </c>
    </row>
    <row r="6" spans="3:17" s="113" customFormat="1" ht="13.5">
      <c r="C6" s="123">
        <v>311</v>
      </c>
      <c r="D6" s="161"/>
      <c r="E6" s="78" t="s">
        <v>55</v>
      </c>
      <c r="F6" s="104">
        <f aca="true" t="shared" si="7" ref="F6:K6">SUM(F7:F9)</f>
        <v>261957911</v>
      </c>
      <c r="G6" s="104">
        <f t="shared" si="7"/>
        <v>34767789.63434866</v>
      </c>
      <c r="H6" s="104">
        <f t="shared" si="7"/>
        <v>34767789.63</v>
      </c>
      <c r="I6" s="92">
        <f t="shared" si="7"/>
        <v>38110657</v>
      </c>
      <c r="J6" s="92">
        <f t="shared" si="7"/>
        <v>39923857</v>
      </c>
      <c r="K6" s="92">
        <f t="shared" si="7"/>
        <v>43627000</v>
      </c>
      <c r="L6" s="101">
        <f t="shared" si="1"/>
        <v>114.4745418584623</v>
      </c>
      <c r="M6" s="101">
        <f t="shared" si="4"/>
        <v>109.27551413682299</v>
      </c>
      <c r="N6" s="92">
        <f>SUM(N7:N9)</f>
        <v>46205000</v>
      </c>
      <c r="O6" s="122">
        <f t="shared" si="5"/>
        <v>105.90918467921242</v>
      </c>
      <c r="P6" s="92">
        <f>SUM(P7:P9)</f>
        <v>48415000</v>
      </c>
      <c r="Q6" s="122">
        <f t="shared" si="2"/>
        <v>104.78303213937885</v>
      </c>
    </row>
    <row r="7" spans="3:17" s="113" customFormat="1" ht="13.5">
      <c r="C7" s="124"/>
      <c r="D7" s="125">
        <v>3111</v>
      </c>
      <c r="E7" s="126" t="s">
        <v>56</v>
      </c>
      <c r="F7" s="105">
        <f>'posebni dio'!C74+'posebni dio'!C225+'posebni dio'!C289+'posebni dio'!C313+'posebni dio'!C331+'posebni dio'!C349+'posebni dio'!C367+'posebni dio'!C382+'posebni dio'!C398+'posebni dio'!C419+'posebni dio'!C435+'posebni dio'!C447+'posebni dio'!C464+'posebni dio'!C471</f>
        <v>228597587</v>
      </c>
      <c r="G7" s="105">
        <f>'posebni dio'!D74+'posebni dio'!D225+'posebni dio'!D289+'posebni dio'!D313+'posebni dio'!D331+'posebni dio'!D349+'posebni dio'!D367+'posebni dio'!D382+'posebni dio'!D398+'posebni dio'!D419+'posebni dio'!D435+'posebni dio'!D447+'posebni dio'!D464+'posebni dio'!D471</f>
        <v>30340113.743446812</v>
      </c>
      <c r="H7" s="105">
        <f>'posebni dio'!E74+'posebni dio'!E225+'posebni dio'!E289+'posebni dio'!E313+'posebni dio'!E331+'posebni dio'!E349+'posebni dio'!E367+'posebni dio'!E382+'posebni dio'!E398+'posebni dio'!E419+'posebni dio'!E435+'posebni dio'!E447+'posebni dio'!E464+'posebni dio'!E471</f>
        <v>30340113.740000002</v>
      </c>
      <c r="I7" s="89">
        <f>'posebni dio'!F74+'posebni dio'!F225+'posebni dio'!F289+'posebni dio'!F313+'posebni dio'!F331+'posebni dio'!F349+'posebni dio'!F367+'posebni dio'!F382+'posebni dio'!F398+'posebni dio'!F419+'posebni dio'!F435+'posebni dio'!F447+'posebni dio'!F464+'posebni dio'!F471</f>
        <v>33170157</v>
      </c>
      <c r="J7" s="89">
        <f>'posebni dio'!G74+'posebni dio'!G225+'posebni dio'!G289+'posebni dio'!G313+'posebni dio'!G331+'posebni dio'!G349+'posebni dio'!G367+'posebni dio'!G382+'posebni dio'!G398+'posebni dio'!G419+'posebni dio'!G435+'posebni dio'!G447+'posebni dio'!G464+'posebni dio'!G471</f>
        <v>34903357</v>
      </c>
      <c r="K7" s="89">
        <f>'posebni dio'!H74+'posebni dio'!H225+'posebni dio'!H289+'posebni dio'!H313+'posebni dio'!H331+'posebni dio'!H349+'posebni dio'!H367+'posebni dio'!H382+'posebni dio'!H398+'posebni dio'!H419+'posebni dio'!H435+'posebni dio'!H447+'posebni dio'!H464+'posebni dio'!H471</f>
        <v>38200000</v>
      </c>
      <c r="L7" s="520">
        <f t="shared" si="1"/>
        <v>115.16376000270363</v>
      </c>
      <c r="M7" s="520">
        <f t="shared" si="4"/>
        <v>109.44505996944649</v>
      </c>
      <c r="N7" s="89">
        <f>'posebni dio'!K74+'posebni dio'!K225+'posebni dio'!K289+'posebni dio'!K313+'posebni dio'!K331+'posebni dio'!K349+'posebni dio'!K367+'posebni dio'!K382+'posebni dio'!K398+'posebni dio'!K419+'posebni dio'!K435+'posebni dio'!K447+'posebni dio'!K464+'posebni dio'!K471</f>
        <v>40450000</v>
      </c>
      <c r="O7" s="127">
        <f t="shared" si="5"/>
        <v>105.89005235602093</v>
      </c>
      <c r="P7" s="89">
        <f>'posebni dio'!M74+'posebni dio'!M225+'posebni dio'!M289+'posebni dio'!M313+'posebni dio'!M331+'posebni dio'!M349+'posebni dio'!M367+'posebni dio'!M382+'posebni dio'!M398+'posebni dio'!M419+'posebni dio'!M435+'posebni dio'!M447+'posebni dio'!M464+'posebni dio'!M471</f>
        <v>42400000</v>
      </c>
      <c r="Q7" s="127">
        <f t="shared" si="2"/>
        <v>104.82076637824476</v>
      </c>
    </row>
    <row r="8" spans="3:17" s="113" customFormat="1" ht="13.5">
      <c r="C8" s="124"/>
      <c r="D8" s="125">
        <v>3113</v>
      </c>
      <c r="E8" s="126" t="s">
        <v>57</v>
      </c>
      <c r="F8" s="105">
        <f>'posebni dio'!C75+'posebni dio'!C226</f>
        <v>1212730</v>
      </c>
      <c r="G8" s="105">
        <f>'posebni dio'!D75+'posebni dio'!D226</f>
        <v>160956.93144866943</v>
      </c>
      <c r="H8" s="105">
        <f>'posebni dio'!E75+'posebni dio'!E226</f>
        <v>160956.93</v>
      </c>
      <c r="I8" s="89">
        <f>'posebni dio'!F75+'posebni dio'!F226</f>
        <v>203500</v>
      </c>
      <c r="J8" s="89">
        <f>'posebni dio'!G75+'posebni dio'!G226</f>
        <v>266500</v>
      </c>
      <c r="K8" s="89">
        <f>'posebni dio'!H75+'posebni dio'!H226</f>
        <v>285000</v>
      </c>
      <c r="L8" s="520">
        <f t="shared" si="1"/>
        <v>140.04914004914005</v>
      </c>
      <c r="M8" s="520">
        <f t="shared" si="4"/>
        <v>106.94183864915571</v>
      </c>
      <c r="N8" s="89">
        <f>'posebni dio'!K75+'posebni dio'!K226</f>
        <v>335000</v>
      </c>
      <c r="O8" s="127">
        <f t="shared" si="5"/>
        <v>117.54385964912282</v>
      </c>
      <c r="P8" s="89">
        <f>'posebni dio'!M75+'posebni dio'!M226</f>
        <v>365000</v>
      </c>
      <c r="Q8" s="127">
        <f t="shared" si="2"/>
        <v>108.95522388059702</v>
      </c>
    </row>
    <row r="9" spans="3:17" s="113" customFormat="1" ht="13.5">
      <c r="C9" s="124"/>
      <c r="D9" s="125">
        <v>3114</v>
      </c>
      <c r="E9" s="126" t="s">
        <v>136</v>
      </c>
      <c r="F9" s="105">
        <f>'posebni dio'!C76+'posebni dio'!C227</f>
        <v>32147594</v>
      </c>
      <c r="G9" s="105">
        <f>'posebni dio'!D76+'posebni dio'!D227</f>
        <v>4266718.959453181</v>
      </c>
      <c r="H9" s="105">
        <f>'posebni dio'!E76+'posebni dio'!E227</f>
        <v>4266718.96</v>
      </c>
      <c r="I9" s="89">
        <f>'posebni dio'!F76+'posebni dio'!F227</f>
        <v>4737000</v>
      </c>
      <c r="J9" s="89">
        <f>'posebni dio'!G76+'posebni dio'!G227</f>
        <v>4754000</v>
      </c>
      <c r="K9" s="89">
        <f>'posebni dio'!H76+'posebni dio'!H227</f>
        <v>5142000</v>
      </c>
      <c r="L9" s="520">
        <f t="shared" si="1"/>
        <v>108.54971500949968</v>
      </c>
      <c r="M9" s="520">
        <f t="shared" si="4"/>
        <v>108.16154816996213</v>
      </c>
      <c r="N9" s="89">
        <f>'posebni dio'!K76+'posebni dio'!K227</f>
        <v>5420000</v>
      </c>
      <c r="O9" s="127">
        <f t="shared" si="5"/>
        <v>105.40645663166084</v>
      </c>
      <c r="P9" s="89">
        <f>'posebni dio'!M76+'posebni dio'!M227</f>
        <v>5650000</v>
      </c>
      <c r="Q9" s="127">
        <f t="shared" si="2"/>
        <v>104.24354243542436</v>
      </c>
    </row>
    <row r="10" spans="3:17" s="113" customFormat="1" ht="13.5">
      <c r="C10" s="123">
        <v>312</v>
      </c>
      <c r="D10" s="161"/>
      <c r="E10" s="162" t="s">
        <v>58</v>
      </c>
      <c r="F10" s="104">
        <f aca="true" t="shared" si="8" ref="F10:K10">F11</f>
        <v>12574421</v>
      </c>
      <c r="G10" s="104">
        <f t="shared" si="8"/>
        <v>1668912.4693078503</v>
      </c>
      <c r="H10" s="104">
        <f t="shared" si="8"/>
        <v>1668912.4700000002</v>
      </c>
      <c r="I10" s="92">
        <f t="shared" si="8"/>
        <v>1632000</v>
      </c>
      <c r="J10" s="92">
        <f t="shared" si="8"/>
        <v>2077000</v>
      </c>
      <c r="K10" s="92">
        <f t="shared" si="8"/>
        <v>2580000</v>
      </c>
      <c r="L10" s="101">
        <f t="shared" si="1"/>
        <v>158.08823529411765</v>
      </c>
      <c r="M10" s="101">
        <f t="shared" si="4"/>
        <v>124.2176215695715</v>
      </c>
      <c r="N10" s="92">
        <f>N11</f>
        <v>2590000</v>
      </c>
      <c r="O10" s="122">
        <f t="shared" si="5"/>
        <v>100.3875968992248</v>
      </c>
      <c r="P10" s="92">
        <f>P11</f>
        <v>2600000</v>
      </c>
      <c r="Q10" s="122">
        <f t="shared" si="2"/>
        <v>100.38610038610038</v>
      </c>
    </row>
    <row r="11" spans="3:17" s="113" customFormat="1" ht="13.5">
      <c r="C11" s="124"/>
      <c r="D11" s="125">
        <v>3121</v>
      </c>
      <c r="E11" s="126" t="s">
        <v>58</v>
      </c>
      <c r="F11" s="105">
        <f>'posebni dio'!C78+'posebni dio'!C229</f>
        <v>12574421</v>
      </c>
      <c r="G11" s="105">
        <f>'posebni dio'!D78+'posebni dio'!D229</f>
        <v>1668912.4693078503</v>
      </c>
      <c r="H11" s="105">
        <f>'posebni dio'!E78+'posebni dio'!E229</f>
        <v>1668912.4700000002</v>
      </c>
      <c r="I11" s="89">
        <f>'posebni dio'!F78+'posebni dio'!F229</f>
        <v>1632000</v>
      </c>
      <c r="J11" s="89">
        <f>'posebni dio'!G78+'posebni dio'!G229</f>
        <v>2077000</v>
      </c>
      <c r="K11" s="89">
        <f>'posebni dio'!H78+'posebni dio'!H229</f>
        <v>2580000</v>
      </c>
      <c r="L11" s="520">
        <f t="shared" si="1"/>
        <v>158.08823529411765</v>
      </c>
      <c r="M11" s="520">
        <f t="shared" si="4"/>
        <v>124.2176215695715</v>
      </c>
      <c r="N11" s="89">
        <f>'posebni dio'!K78+'posebni dio'!K229</f>
        <v>2590000</v>
      </c>
      <c r="O11" s="127">
        <f t="shared" si="5"/>
        <v>100.3875968992248</v>
      </c>
      <c r="P11" s="89">
        <f>'posebni dio'!M78+'posebni dio'!M229</f>
        <v>2600000</v>
      </c>
      <c r="Q11" s="127">
        <f t="shared" si="2"/>
        <v>100.38610038610038</v>
      </c>
    </row>
    <row r="12" spans="3:17" s="113" customFormat="1" ht="13.5">
      <c r="C12" s="123">
        <v>313</v>
      </c>
      <c r="D12" s="161"/>
      <c r="E12" s="162" t="s">
        <v>59</v>
      </c>
      <c r="F12" s="104">
        <f aca="true" t="shared" si="9" ref="F12:K12">F13+F14</f>
        <v>40692710</v>
      </c>
      <c r="G12" s="524">
        <f t="shared" si="9"/>
        <v>5400850.753201937</v>
      </c>
      <c r="H12" s="104">
        <f t="shared" si="9"/>
        <v>5400850.760000001</v>
      </c>
      <c r="I12" s="92">
        <f t="shared" si="9"/>
        <v>6097090</v>
      </c>
      <c r="J12" s="92">
        <f t="shared" si="9"/>
        <v>6298000</v>
      </c>
      <c r="K12" s="92">
        <f t="shared" si="9"/>
        <v>6730000</v>
      </c>
      <c r="L12" s="101">
        <f t="shared" si="1"/>
        <v>110.38052579181216</v>
      </c>
      <c r="M12" s="101">
        <f t="shared" si="4"/>
        <v>106.85932041918069</v>
      </c>
      <c r="N12" s="92">
        <f>N13+N14</f>
        <v>7165000</v>
      </c>
      <c r="O12" s="122">
        <f t="shared" si="5"/>
        <v>106.46359583952452</v>
      </c>
      <c r="P12" s="92">
        <f>P13+P14</f>
        <v>7500000</v>
      </c>
      <c r="Q12" s="122">
        <f t="shared" si="2"/>
        <v>104.67550593161201</v>
      </c>
    </row>
    <row r="13" spans="3:17" s="113" customFormat="1" ht="13.5">
      <c r="C13" s="124"/>
      <c r="D13" s="125">
        <v>3132</v>
      </c>
      <c r="E13" s="126" t="s">
        <v>95</v>
      </c>
      <c r="F13" s="105">
        <f>'posebni dio'!C80+'posebni dio'!C231+'posebni dio'!C291+'posebni dio'!C315+'posebni dio'!C333+'posebni dio'!C351+'posebni dio'!C369+'posebni dio'!C384+'posebni dio'!C400+'posebni dio'!C421+'posebni dio'!C437+'posebni dio'!C449+'posebni dio'!C466+'posebni dio'!C473</f>
        <v>40644184</v>
      </c>
      <c r="G13" s="105">
        <f>'posebni dio'!D80+'posebni dio'!D231+'posebni dio'!D291+'posebni dio'!D315+'posebni dio'!D333+'posebni dio'!D351+'posebni dio'!D369+'posebni dio'!D384+'posebni dio'!D400+'posebni dio'!D421+'posebni dio'!D437+'posebni dio'!D449+'posebni dio'!D466+'posebni dio'!D473</f>
        <v>5394410.246200809</v>
      </c>
      <c r="H13" s="105">
        <f>'posebni dio'!E80+'posebni dio'!E231+'posebni dio'!E291+'posebni dio'!E315+'posebni dio'!E333+'posebni dio'!E351+'posebni dio'!E369+'posebni dio'!E384+'posebni dio'!E400+'posebni dio'!E421+'posebni dio'!E437+'posebni dio'!E449+'posebni dio'!E466+'posebni dio'!E473</f>
        <v>5394410.250000001</v>
      </c>
      <c r="I13" s="89">
        <f>'posebni dio'!F80+'posebni dio'!F231+'posebni dio'!F291+'posebni dio'!F315+'posebni dio'!F333+'posebni dio'!F351+'posebni dio'!F369+'posebni dio'!F384+'posebni dio'!F400+'posebni dio'!F421+'posebni dio'!F437+'posebni dio'!F449+'posebni dio'!F466+'posebni dio'!F473</f>
        <v>6097090</v>
      </c>
      <c r="J13" s="89">
        <f>'posebni dio'!G80+'posebni dio'!G231+'posebni dio'!G291+'posebni dio'!G315+'posebni dio'!G333+'posebni dio'!G351+'posebni dio'!G369+'posebni dio'!G384+'posebni dio'!G400+'posebni dio'!G421+'posebni dio'!G437+'posebni dio'!G449+'posebni dio'!G466+'posebni dio'!G473</f>
        <v>6297000</v>
      </c>
      <c r="K13" s="89">
        <f>'posebni dio'!H80+'posebni dio'!H231+'posebni dio'!H291+'posebni dio'!H315+'posebni dio'!H333+'posebni dio'!H351+'posebni dio'!H369+'posebni dio'!H384+'posebni dio'!H400+'posebni dio'!H421+'posebni dio'!H437+'posebni dio'!H449+'posebni dio'!H466+'posebni dio'!H473</f>
        <v>6730000</v>
      </c>
      <c r="L13" s="520">
        <f t="shared" si="1"/>
        <v>110.38052579181216</v>
      </c>
      <c r="M13" s="520">
        <f t="shared" si="4"/>
        <v>106.87629029696681</v>
      </c>
      <c r="N13" s="89">
        <f>'posebni dio'!K80+'posebni dio'!K231+'posebni dio'!K291+'posebni dio'!K315+'posebni dio'!K333+'posebni dio'!K351+'posebni dio'!K369+'posebni dio'!K384+'posebni dio'!K400+'posebni dio'!K421+'posebni dio'!K437+'posebni dio'!K449+'posebni dio'!K466+'posebni dio'!K473</f>
        <v>7165000</v>
      </c>
      <c r="O13" s="127">
        <f t="shared" si="5"/>
        <v>106.46359583952452</v>
      </c>
      <c r="P13" s="89">
        <f>'posebni dio'!M80+'posebni dio'!M231+'posebni dio'!M291+'posebni dio'!M315+'posebni dio'!M333+'posebni dio'!M351+'posebni dio'!M369+'posebni dio'!M384+'posebni dio'!M400+'posebni dio'!M421+'posebni dio'!M437+'posebni dio'!M449+'posebni dio'!M466+'posebni dio'!M473</f>
        <v>7500000</v>
      </c>
      <c r="Q13" s="127">
        <f t="shared" si="2"/>
        <v>104.67550593161201</v>
      </c>
    </row>
    <row r="14" spans="3:17" s="113" customFormat="1" ht="27">
      <c r="C14" s="124"/>
      <c r="D14" s="163">
        <v>3133</v>
      </c>
      <c r="E14" s="164" t="s">
        <v>98</v>
      </c>
      <c r="F14" s="105">
        <f>'posebni dio'!C81+'posebni dio'!C232+'posebni dio'!C292+'posebni dio'!C316+'posebni dio'!C334+'posebni dio'!C352+'posebni dio'!C385+'posebni dio'!C401+'posebni dio'!C422+'posebni dio'!C438+'posebni dio'!C450+'posebni dio'!C370</f>
        <v>48526</v>
      </c>
      <c r="G14" s="105">
        <f>'posebni dio'!D81+'posebni dio'!D232+'posebni dio'!D292+'posebni dio'!D316+'posebni dio'!D334+'posebni dio'!D352+'posebni dio'!D385+'posebni dio'!D401+'posebni dio'!D422+'posebni dio'!D438+'posebni dio'!D450+'posebni dio'!D370</f>
        <v>6440.507001128143</v>
      </c>
      <c r="H14" s="105">
        <f>'posebni dio'!E81+'posebni dio'!E232+'posebni dio'!E292+'posebni dio'!E316+'posebni dio'!E334+'posebni dio'!E352+'posebni dio'!E385+'posebni dio'!E401+'posebni dio'!E422+'posebni dio'!E438+'posebni dio'!E450+'posebni dio'!E370</f>
        <v>6440.51</v>
      </c>
      <c r="I14" s="89">
        <f>'posebni dio'!F81+'posebni dio'!F232+'posebni dio'!F292+'posebni dio'!F316+'posebni dio'!F334+'posebni dio'!F352+'posebni dio'!F385+'posebni dio'!F401+'posebni dio'!F422+'posebni dio'!F438+'posebni dio'!F450+'posebni dio'!F370</f>
        <v>0</v>
      </c>
      <c r="J14" s="89">
        <f>'posebni dio'!G81+'posebni dio'!G232+'posebni dio'!G292+'posebni dio'!G316+'posebni dio'!G334+'posebni dio'!G352+'posebni dio'!G385+'posebni dio'!G401+'posebni dio'!G422+'posebni dio'!G438+'posebni dio'!G450+'posebni dio'!G370</f>
        <v>1000</v>
      </c>
      <c r="K14" s="89">
        <f>'posebni dio'!H81+'posebni dio'!H232+'posebni dio'!H292+'posebni dio'!H316+'posebni dio'!H334+'posebni dio'!H352+'posebni dio'!H385+'posebni dio'!H401+'posebni dio'!H422+'posebni dio'!H438+'posebni dio'!H450+'posebni dio'!H370</f>
        <v>0</v>
      </c>
      <c r="L14" s="520"/>
      <c r="M14" s="520">
        <f t="shared" si="4"/>
        <v>0</v>
      </c>
      <c r="N14" s="89">
        <f>'posebni dio'!K81+'posebni dio'!K232+'posebni dio'!K292+'posebni dio'!K316+'posebni dio'!K334+'posebni dio'!K352+'posebni dio'!K385+'posebni dio'!K401+'posebni dio'!K422+'posebni dio'!K438+'posebni dio'!K450+'posebni dio'!K370</f>
        <v>0</v>
      </c>
      <c r="O14" s="127"/>
      <c r="P14" s="89">
        <f>'posebni dio'!M81+'posebni dio'!M232+'posebni dio'!M292+'posebni dio'!M316+'posebni dio'!M334+'posebni dio'!M352+'posebni dio'!M385+'posebni dio'!M401+'posebni dio'!M422+'posebni dio'!M438+'posebni dio'!M450+'posebni dio'!M370</f>
        <v>0</v>
      </c>
      <c r="Q14" s="127"/>
    </row>
    <row r="15" spans="2:17" s="113" customFormat="1" ht="13.5" customHeight="1">
      <c r="B15" s="123">
        <v>32</v>
      </c>
      <c r="C15" s="123"/>
      <c r="D15" s="161"/>
      <c r="E15" s="165" t="s">
        <v>5</v>
      </c>
      <c r="F15" s="104">
        <f aca="true" t="shared" si="10" ref="F15:K15">F16+F21+F27+F37+F39</f>
        <v>92097240</v>
      </c>
      <c r="G15" s="524">
        <f t="shared" si="10"/>
        <v>12223404.340035833</v>
      </c>
      <c r="H15" s="104">
        <f t="shared" si="10"/>
        <v>12223404.36</v>
      </c>
      <c r="I15" s="92">
        <f t="shared" si="10"/>
        <v>17483275</v>
      </c>
      <c r="J15" s="92">
        <f t="shared" si="10"/>
        <v>16089475</v>
      </c>
      <c r="K15" s="92">
        <f t="shared" si="10"/>
        <v>15878700</v>
      </c>
      <c r="L15" s="101">
        <f aca="true" t="shared" si="11" ref="L15:L46">K15/I15*100</f>
        <v>90.82222867283161</v>
      </c>
      <c r="M15" s="101">
        <f t="shared" si="4"/>
        <v>98.6899821156377</v>
      </c>
      <c r="N15" s="92">
        <f>N16+N21+N27+N37+N39</f>
        <v>18120700</v>
      </c>
      <c r="O15" s="122">
        <f aca="true" t="shared" si="12" ref="O15:O46">N15/K15*100</f>
        <v>114.1195437913683</v>
      </c>
      <c r="P15" s="92">
        <f>P16+P21+P27+P37+P39</f>
        <v>18315200</v>
      </c>
      <c r="Q15" s="122">
        <f aca="true" t="shared" si="13" ref="Q15:Q46">P15/N15*100</f>
        <v>101.0733580932304</v>
      </c>
    </row>
    <row r="16" spans="3:17" s="113" customFormat="1" ht="13.5">
      <c r="C16" s="123">
        <v>321</v>
      </c>
      <c r="D16" s="161"/>
      <c r="E16" s="165" t="s">
        <v>9</v>
      </c>
      <c r="F16" s="104">
        <f aca="true" t="shared" si="14" ref="F16:K16">SUM(F17:F20)</f>
        <v>10177743</v>
      </c>
      <c r="G16" s="524">
        <f t="shared" si="14"/>
        <v>1350818.6342823012</v>
      </c>
      <c r="H16" s="104">
        <f t="shared" si="14"/>
        <v>1350818.62</v>
      </c>
      <c r="I16" s="92">
        <f t="shared" si="14"/>
        <v>1393275</v>
      </c>
      <c r="J16" s="92">
        <f t="shared" si="14"/>
        <v>1498275</v>
      </c>
      <c r="K16" s="92">
        <f t="shared" si="14"/>
        <v>1589000</v>
      </c>
      <c r="L16" s="101">
        <f t="shared" si="11"/>
        <v>114.04783693097198</v>
      </c>
      <c r="M16" s="101">
        <f t="shared" si="4"/>
        <v>106.05529692479685</v>
      </c>
      <c r="N16" s="92">
        <f>SUM(N17:N20)</f>
        <v>1612000</v>
      </c>
      <c r="O16" s="122">
        <f t="shared" si="12"/>
        <v>101.4474512271869</v>
      </c>
      <c r="P16" s="92">
        <f>SUM(P17:P20)</f>
        <v>1634500</v>
      </c>
      <c r="Q16" s="122">
        <f t="shared" si="13"/>
        <v>101.39578163771712</v>
      </c>
    </row>
    <row r="17" spans="3:17" s="113" customFormat="1" ht="13.5">
      <c r="C17" s="123"/>
      <c r="D17" s="125">
        <v>3211</v>
      </c>
      <c r="E17" s="166" t="s">
        <v>60</v>
      </c>
      <c r="F17" s="105">
        <f>'posebni dio'!C84+'posebni dio'!C235+'posebni dio'!C295+'posebni dio'!C319+'posebni dio'!C337+'posebni dio'!C355+'posebni dio'!C373+'posebni dio'!C388+'posebni dio'!C404+'posebni dio'!C425+'posebni dio'!C441+'posebni dio'!C453+'posebni dio'!C481</f>
        <v>600460</v>
      </c>
      <c r="G17" s="525">
        <f>'posebni dio'!D84+'posebni dio'!D235+'posebni dio'!D295+'posebni dio'!D319+'posebni dio'!D337+'posebni dio'!D355+'posebni dio'!D373+'posebni dio'!D388+'posebni dio'!D404+'posebni dio'!D425+'posebni dio'!D441+'posebni dio'!D453+'posebni dio'!D481</f>
        <v>79694.73754064634</v>
      </c>
      <c r="H17" s="105">
        <f>'posebni dio'!E84+'posebni dio'!E235+'posebni dio'!E295+'posebni dio'!E319+'posebni dio'!E337+'posebni dio'!E355+'posebni dio'!E373+'posebni dio'!E388+'posebni dio'!E404+'posebni dio'!E425+'posebni dio'!E441+'posebni dio'!E453+'posebni dio'!E481</f>
        <v>79694.72999999998</v>
      </c>
      <c r="I17" s="105">
        <f>'posebni dio'!F84+'posebni dio'!F235+'posebni dio'!F295+'posebni dio'!F319+'posebni dio'!F337+'posebni dio'!F355+'posebni dio'!F373+'posebni dio'!F388+'posebni dio'!F404+'posebni dio'!F425+'posebni dio'!F441+'posebni dio'!F453+'posebni dio'!F481</f>
        <v>122275</v>
      </c>
      <c r="J17" s="105">
        <f>'posebni dio'!G84+'posebni dio'!G235+'posebni dio'!G295+'posebni dio'!G319+'posebni dio'!G337+'posebni dio'!G355+'posebni dio'!G373+'posebni dio'!G388+'posebni dio'!G404+'posebni dio'!G425+'posebni dio'!G441+'posebni dio'!G453+'posebni dio'!G481</f>
        <v>127275</v>
      </c>
      <c r="K17" s="105">
        <f>'posebni dio'!H84+'posebni dio'!H235+'posebni dio'!H295+'posebni dio'!H319+'posebni dio'!H337+'posebni dio'!H355+'posebni dio'!H373+'posebni dio'!H388+'posebni dio'!H404+'posebni dio'!H425+'posebni dio'!H441+'posebni dio'!H453+'posebni dio'!H481</f>
        <v>81000</v>
      </c>
      <c r="L17" s="520">
        <f t="shared" si="11"/>
        <v>66.24412185647107</v>
      </c>
      <c r="M17" s="520">
        <f t="shared" si="4"/>
        <v>63.64172068355922</v>
      </c>
      <c r="N17" s="105">
        <f>'posebni dio'!K84+'posebni dio'!K235+'posebni dio'!K295+'posebni dio'!K319+'posebni dio'!K337+'posebni dio'!K355+'posebni dio'!K373+'posebni dio'!K388+'posebni dio'!K404+'posebni dio'!K425+'posebni dio'!K441+'posebni dio'!K453+'posebni dio'!K481</f>
        <v>83000</v>
      </c>
      <c r="O17" s="127">
        <f t="shared" si="12"/>
        <v>102.46913580246914</v>
      </c>
      <c r="P17" s="89">
        <f>'posebni dio'!M84+'posebni dio'!M235+'posebni dio'!M295+'posebni dio'!M319+'posebni dio'!M337+'posebni dio'!M355+'posebni dio'!M373+'posebni dio'!M388+'posebni dio'!M404+'posebni dio'!M425+'posebni dio'!M441+'posebni dio'!M453+'posebni dio'!M481</f>
        <v>84500</v>
      </c>
      <c r="Q17" s="127">
        <f t="shared" si="13"/>
        <v>101.80722891566265</v>
      </c>
    </row>
    <row r="18" spans="3:17" s="113" customFormat="1" ht="27">
      <c r="C18" s="123"/>
      <c r="D18" s="125">
        <v>3212</v>
      </c>
      <c r="E18" s="167" t="s">
        <v>61</v>
      </c>
      <c r="F18" s="105">
        <f>'posebni dio'!C85+'posebni dio'!C236</f>
        <v>9141559</v>
      </c>
      <c r="G18" s="105">
        <f>'posebni dio'!D85+'posebni dio'!D236</f>
        <v>1213293.3837680004</v>
      </c>
      <c r="H18" s="105">
        <f>'posebni dio'!E85+'posebni dio'!E236</f>
        <v>1213293.3800000001</v>
      </c>
      <c r="I18" s="89">
        <f>'posebni dio'!F85+'posebni dio'!F236</f>
        <v>1221000</v>
      </c>
      <c r="J18" s="89">
        <f>'posebni dio'!G85+'posebni dio'!G236</f>
        <v>1316000</v>
      </c>
      <c r="K18" s="89">
        <f>'posebni dio'!H85+'posebni dio'!H236</f>
        <v>1450000</v>
      </c>
      <c r="L18" s="520">
        <f t="shared" si="11"/>
        <v>118.75511875511874</v>
      </c>
      <c r="M18" s="520">
        <f t="shared" si="4"/>
        <v>110.18237082066868</v>
      </c>
      <c r="N18" s="89">
        <f>'posebni dio'!K85+'posebni dio'!K236</f>
        <v>1470000</v>
      </c>
      <c r="O18" s="105">
        <f t="shared" si="12"/>
        <v>101.37931034482759</v>
      </c>
      <c r="P18" s="89">
        <f>'posebni dio'!M85+'posebni dio'!M236</f>
        <v>1490000</v>
      </c>
      <c r="Q18" s="105">
        <f t="shared" si="13"/>
        <v>101.36054421768708</v>
      </c>
    </row>
    <row r="19" spans="3:17" s="113" customFormat="1" ht="13.5">
      <c r="C19" s="123"/>
      <c r="D19" s="168" t="s">
        <v>7</v>
      </c>
      <c r="E19" s="166" t="s">
        <v>8</v>
      </c>
      <c r="F19" s="105">
        <f>'posebni dio'!C86+'posebni dio'!C237+'posebni dio'!C296+'posebni dio'!C320+'posebni dio'!C338+'posebni dio'!C356+'posebni dio'!C442+'posebni dio'!C454</f>
        <v>253581</v>
      </c>
      <c r="G19" s="105">
        <f>'posebni dio'!D86+'posebni dio'!D237+'posebni dio'!D296+'posebni dio'!D320+'posebni dio'!D338+'posebni dio'!D356+'posebni dio'!D442+'posebni dio'!D454</f>
        <v>33655.982480589286</v>
      </c>
      <c r="H19" s="105">
        <f>'posebni dio'!E86+'posebni dio'!E237+'posebni dio'!E296+'posebni dio'!E320+'posebni dio'!E338+'posebni dio'!E356+'posebni dio'!E442+'posebni dio'!E454</f>
        <v>33655.98</v>
      </c>
      <c r="I19" s="89">
        <f>'posebni dio'!F86+'posebni dio'!F237+'posebni dio'!F296+'posebni dio'!F320+'posebni dio'!F338+'posebni dio'!F356+'posebni dio'!F442+'posebni dio'!F454</f>
        <v>36000</v>
      </c>
      <c r="J19" s="89">
        <f>'posebni dio'!G86+'posebni dio'!G237+'posebni dio'!G296+'posebni dio'!G320+'posebni dio'!G338+'posebni dio'!G356+'posebni dio'!G442+'posebni dio'!G454</f>
        <v>34000</v>
      </c>
      <c r="K19" s="89">
        <f>'posebni dio'!H86+'posebni dio'!H237+'posebni dio'!H296+'posebni dio'!H320+'posebni dio'!H338+'posebni dio'!H356+'posebni dio'!H442+'posebni dio'!H454</f>
        <v>35000</v>
      </c>
      <c r="L19" s="520">
        <f t="shared" si="11"/>
        <v>97.22222222222221</v>
      </c>
      <c r="M19" s="520">
        <f t="shared" si="4"/>
        <v>102.94117647058823</v>
      </c>
      <c r="N19" s="89">
        <f>'posebni dio'!K86+'posebni dio'!K237+'posebni dio'!K296+'posebni dio'!K320+'posebni dio'!K338+'posebni dio'!K356+'posebni dio'!K442+'posebni dio'!K454</f>
        <v>35000</v>
      </c>
      <c r="O19" s="127">
        <f t="shared" si="12"/>
        <v>100</v>
      </c>
      <c r="P19" s="89">
        <f>'posebni dio'!M86+'posebni dio'!M237+'posebni dio'!M296+'posebni dio'!M320+'posebni dio'!M338+'posebni dio'!M356+'posebni dio'!M442+'posebni dio'!M454</f>
        <v>35000</v>
      </c>
      <c r="Q19" s="127">
        <f t="shared" si="13"/>
        <v>100</v>
      </c>
    </row>
    <row r="20" spans="3:17" s="113" customFormat="1" ht="13.5">
      <c r="C20" s="123"/>
      <c r="D20" s="168" t="s">
        <v>137</v>
      </c>
      <c r="E20" s="166" t="s">
        <v>138</v>
      </c>
      <c r="F20" s="105">
        <f>'posebni dio'!C87+'posebni dio'!C238+'posebni dio'!C297</f>
        <v>182143</v>
      </c>
      <c r="G20" s="105">
        <f>'posebni dio'!D87+'posebni dio'!D238+'posebni dio'!D297</f>
        <v>24174.53049306523</v>
      </c>
      <c r="H20" s="105">
        <f>'posebni dio'!E87+'posebni dio'!E238+'posebni dio'!E297</f>
        <v>24174.53</v>
      </c>
      <c r="I20" s="89">
        <f>'posebni dio'!F87+'posebni dio'!F238+'posebni dio'!F297</f>
        <v>14000</v>
      </c>
      <c r="J20" s="89">
        <f>'posebni dio'!G87+'posebni dio'!G238+'posebni dio'!G297</f>
        <v>21000</v>
      </c>
      <c r="K20" s="89">
        <f>'posebni dio'!H87+'posebni dio'!H238+'posebni dio'!H297</f>
        <v>23000</v>
      </c>
      <c r="L20" s="520">
        <f t="shared" si="11"/>
        <v>164.28571428571428</v>
      </c>
      <c r="M20" s="520">
        <f t="shared" si="4"/>
        <v>109.52380952380953</v>
      </c>
      <c r="N20" s="89">
        <f>'posebni dio'!K87+'posebni dio'!K238+'posebni dio'!K297</f>
        <v>24000</v>
      </c>
      <c r="O20" s="127">
        <f t="shared" si="12"/>
        <v>104.34782608695652</v>
      </c>
      <c r="P20" s="89">
        <f>'posebni dio'!M87+'posebni dio'!M238+'posebni dio'!M297</f>
        <v>25000</v>
      </c>
      <c r="Q20" s="127">
        <f t="shared" si="13"/>
        <v>104.16666666666667</v>
      </c>
    </row>
    <row r="21" spans="3:17" s="113" customFormat="1" ht="13.5">
      <c r="C21" s="123">
        <v>322</v>
      </c>
      <c r="D21" s="168"/>
      <c r="E21" s="169" t="s">
        <v>62</v>
      </c>
      <c r="F21" s="104">
        <f aca="true" t="shared" si="15" ref="F21:K21">SUM(F22:F26)</f>
        <v>17869972</v>
      </c>
      <c r="G21" s="524">
        <f t="shared" si="15"/>
        <v>2371752.8701307317</v>
      </c>
      <c r="H21" s="104">
        <f t="shared" si="15"/>
        <v>2371752.88</v>
      </c>
      <c r="I21" s="92">
        <f t="shared" si="15"/>
        <v>2616000</v>
      </c>
      <c r="J21" s="92">
        <f t="shared" si="15"/>
        <v>2566000</v>
      </c>
      <c r="K21" s="92">
        <f t="shared" si="15"/>
        <v>2795000</v>
      </c>
      <c r="L21" s="101">
        <f t="shared" si="11"/>
        <v>106.84250764525993</v>
      </c>
      <c r="M21" s="101">
        <f t="shared" si="4"/>
        <v>108.92439594699923</v>
      </c>
      <c r="N21" s="92">
        <f>SUM(N22:N26)</f>
        <v>2934000</v>
      </c>
      <c r="O21" s="122">
        <f t="shared" si="12"/>
        <v>104.97316636851521</v>
      </c>
      <c r="P21" s="92">
        <f>SUM(P22:P26)</f>
        <v>3074000</v>
      </c>
      <c r="Q21" s="122">
        <f t="shared" si="13"/>
        <v>104.77164280845261</v>
      </c>
    </row>
    <row r="22" spans="3:17" s="113" customFormat="1" ht="13.5">
      <c r="C22" s="123"/>
      <c r="D22" s="168">
        <v>3221</v>
      </c>
      <c r="E22" s="126" t="s">
        <v>63</v>
      </c>
      <c r="F22" s="105">
        <f>'posebni dio'!C89+'posebni dio'!C240+'posebni dio'!C299+'posebni dio'!C375+'posebni dio'!C390+'posebni dio'!C406+'posebni dio'!C427</f>
        <v>6554724</v>
      </c>
      <c r="G22" s="105">
        <f>'posebni dio'!D89+'posebni dio'!D240+'posebni dio'!D299+'posebni dio'!D375+'posebni dio'!D390+'posebni dio'!D406+'posebni dio'!D427</f>
        <v>869961.3776627514</v>
      </c>
      <c r="H22" s="105">
        <f>'posebni dio'!E89+'posebni dio'!E240+'posebni dio'!E299+'posebni dio'!E375+'posebni dio'!E390+'posebni dio'!E406+'posebni dio'!E427</f>
        <v>869961.38</v>
      </c>
      <c r="I22" s="89">
        <f>'posebni dio'!F89+'posebni dio'!F240+'posebni dio'!F299+'posebni dio'!F375+'posebni dio'!F390+'posebni dio'!F406+'posebni dio'!F427</f>
        <v>929000</v>
      </c>
      <c r="J22" s="89">
        <f>'posebni dio'!G89+'posebni dio'!G240+'posebni dio'!G299+'posebni dio'!G375+'posebni dio'!G390+'posebni dio'!G406+'posebni dio'!G427</f>
        <v>934000</v>
      </c>
      <c r="K22" s="89">
        <f>'posebni dio'!H89+'posebni dio'!H240+'posebni dio'!H299+'posebni dio'!H375+'posebni dio'!H390+'posebni dio'!H406+'posebni dio'!H427</f>
        <v>1018000</v>
      </c>
      <c r="L22" s="520">
        <f t="shared" si="11"/>
        <v>109.58019375672767</v>
      </c>
      <c r="M22" s="520">
        <f t="shared" si="4"/>
        <v>108.99357601713062</v>
      </c>
      <c r="N22" s="89">
        <f>'posebni dio'!K89+'posebni dio'!K240+'posebni dio'!K299+'posebni dio'!K375+'posebni dio'!K390+'posebni dio'!K406+'posebni dio'!K427</f>
        <v>1071000</v>
      </c>
      <c r="O22" s="127">
        <f t="shared" si="12"/>
        <v>105.20628683693516</v>
      </c>
      <c r="P22" s="89">
        <f>'posebni dio'!M89+'posebni dio'!M240+'posebni dio'!M299+'posebni dio'!M375+'posebni dio'!M390+'posebni dio'!M406+'posebni dio'!M427</f>
        <v>1120000</v>
      </c>
      <c r="Q22" s="127">
        <f t="shared" si="13"/>
        <v>104.57516339869282</v>
      </c>
    </row>
    <row r="23" spans="3:17" s="113" customFormat="1" ht="13.5">
      <c r="C23" s="123"/>
      <c r="D23" s="168">
        <v>3223</v>
      </c>
      <c r="E23" s="126" t="s">
        <v>64</v>
      </c>
      <c r="F23" s="105">
        <f>'posebni dio'!C90+'posebni dio'!C241+'posebni dio'!C391+'posebni dio'!C407+'posebni dio'!C428</f>
        <v>10505967</v>
      </c>
      <c r="G23" s="105">
        <f>'posebni dio'!D90+'posebni dio'!D241+'posebni dio'!D391+'posebni dio'!D407+'posebni dio'!D428</f>
        <v>1394381.4453513836</v>
      </c>
      <c r="H23" s="105">
        <f>'posebni dio'!E90+'posebni dio'!E241+'posebni dio'!E391+'posebni dio'!E407+'posebni dio'!E428</f>
        <v>1394381.45</v>
      </c>
      <c r="I23" s="89">
        <f>'posebni dio'!F90+'posebni dio'!F241+'posebni dio'!F391+'posebni dio'!F407+'posebni dio'!F428</f>
        <v>1540000</v>
      </c>
      <c r="J23" s="89">
        <f>'posebni dio'!G90+'posebni dio'!G241+'posebni dio'!G391+'posebni dio'!G407+'posebni dio'!G428</f>
        <v>1485000</v>
      </c>
      <c r="K23" s="89">
        <f>'posebni dio'!H90+'posebni dio'!H241+'posebni dio'!H391+'posebni dio'!H407+'posebni dio'!H428</f>
        <v>1615000</v>
      </c>
      <c r="L23" s="520">
        <f t="shared" si="11"/>
        <v>104.87012987012987</v>
      </c>
      <c r="M23" s="520">
        <f t="shared" si="4"/>
        <v>108.75420875420876</v>
      </c>
      <c r="N23" s="89">
        <f>'posebni dio'!K90+'posebni dio'!K241+'posebni dio'!K391+'posebni dio'!K407+'posebni dio'!K428</f>
        <v>1700000</v>
      </c>
      <c r="O23" s="127">
        <f t="shared" si="12"/>
        <v>105.26315789473684</v>
      </c>
      <c r="P23" s="89">
        <f>'posebni dio'!M90+'posebni dio'!M241+'posebni dio'!M391+'posebni dio'!M407+'posebni dio'!M428</f>
        <v>1790000</v>
      </c>
      <c r="Q23" s="127">
        <f t="shared" si="13"/>
        <v>105.29411764705883</v>
      </c>
    </row>
    <row r="24" spans="3:17" s="113" customFormat="1" ht="27">
      <c r="C24" s="123"/>
      <c r="D24" s="168">
        <v>3224</v>
      </c>
      <c r="E24" s="170" t="s">
        <v>10</v>
      </c>
      <c r="F24" s="105">
        <f>'posebni dio'!C91+'posebni dio'!C242+'posebni dio'!C476</f>
        <v>372615</v>
      </c>
      <c r="G24" s="105">
        <f>'posebni dio'!D91+'posebni dio'!D242+'posebni dio'!D476</f>
        <v>49454.509257415884</v>
      </c>
      <c r="H24" s="105">
        <f>'posebni dio'!E91+'posebni dio'!E242+'posebni dio'!E476</f>
        <v>49454.51</v>
      </c>
      <c r="I24" s="89">
        <f>'posebni dio'!F91+'posebni dio'!F242+'posebni dio'!F476</f>
        <v>93000</v>
      </c>
      <c r="J24" s="89">
        <f>'posebni dio'!G91+'posebni dio'!G242+'posebni dio'!G476</f>
        <v>93000</v>
      </c>
      <c r="K24" s="89">
        <f>'posebni dio'!H91+'posebni dio'!H242+'posebni dio'!H476</f>
        <v>92000</v>
      </c>
      <c r="L24" s="520">
        <f t="shared" si="11"/>
        <v>98.9247311827957</v>
      </c>
      <c r="M24" s="520">
        <f t="shared" si="4"/>
        <v>98.9247311827957</v>
      </c>
      <c r="N24" s="89">
        <f>'posebni dio'!K91+'posebni dio'!K242+'posebni dio'!K476</f>
        <v>92000</v>
      </c>
      <c r="O24" s="105">
        <f t="shared" si="12"/>
        <v>100</v>
      </c>
      <c r="P24" s="89">
        <f>'posebni dio'!M91+'posebni dio'!M242+'posebni dio'!M476</f>
        <v>92000</v>
      </c>
      <c r="Q24" s="105">
        <f t="shared" si="13"/>
        <v>100</v>
      </c>
    </row>
    <row r="25" spans="3:17" s="113" customFormat="1" ht="13.5">
      <c r="C25" s="123"/>
      <c r="D25" s="168" t="s">
        <v>11</v>
      </c>
      <c r="E25" s="171" t="s">
        <v>12</v>
      </c>
      <c r="F25" s="105">
        <f>'posebni dio'!C92+'posebni dio'!C243</f>
        <v>314468</v>
      </c>
      <c r="G25" s="105">
        <f>'posebni dio'!D92+'posebni dio'!D243</f>
        <v>41737.076116530625</v>
      </c>
      <c r="H25" s="105">
        <f>'posebni dio'!E92+'posebni dio'!E243</f>
        <v>41737.08</v>
      </c>
      <c r="I25" s="89">
        <f>'posebni dio'!F92+'posebni dio'!F243</f>
        <v>31000</v>
      </c>
      <c r="J25" s="89">
        <f>'posebni dio'!G92+'posebni dio'!G243</f>
        <v>31000</v>
      </c>
      <c r="K25" s="89">
        <f>'posebni dio'!H92+'posebni dio'!H243</f>
        <v>45000</v>
      </c>
      <c r="L25" s="520">
        <f t="shared" si="11"/>
        <v>145.16129032258064</v>
      </c>
      <c r="M25" s="520">
        <f t="shared" si="4"/>
        <v>145.16129032258064</v>
      </c>
      <c r="N25" s="89">
        <f>'posebni dio'!K92+'posebni dio'!K243</f>
        <v>45000</v>
      </c>
      <c r="O25" s="127">
        <f t="shared" si="12"/>
        <v>100</v>
      </c>
      <c r="P25" s="89">
        <f>'posebni dio'!M92+'posebni dio'!M243</f>
        <v>45000</v>
      </c>
      <c r="Q25" s="127">
        <f t="shared" si="13"/>
        <v>100</v>
      </c>
    </row>
    <row r="26" spans="3:17" s="113" customFormat="1" ht="13.5">
      <c r="C26" s="124"/>
      <c r="D26" s="168" t="s">
        <v>139</v>
      </c>
      <c r="E26" s="172" t="s">
        <v>140</v>
      </c>
      <c r="F26" s="105">
        <f>'posebni dio'!C93+'posebni dio'!C244</f>
        <v>122198</v>
      </c>
      <c r="G26" s="105">
        <f>'posebni dio'!D93+'posebni dio'!D244</f>
        <v>16218.461742650474</v>
      </c>
      <c r="H26" s="105">
        <f>'posebni dio'!E93+'posebni dio'!E244</f>
        <v>16218.46</v>
      </c>
      <c r="I26" s="89">
        <f>'posebni dio'!F93+'posebni dio'!F244</f>
        <v>23000</v>
      </c>
      <c r="J26" s="89">
        <f>'posebni dio'!G93+'posebni dio'!G244</f>
        <v>23000</v>
      </c>
      <c r="K26" s="89">
        <f>'posebni dio'!H93+'posebni dio'!H244</f>
        <v>25000</v>
      </c>
      <c r="L26" s="520">
        <f t="shared" si="11"/>
        <v>108.69565217391303</v>
      </c>
      <c r="M26" s="520">
        <f t="shared" si="4"/>
        <v>108.69565217391303</v>
      </c>
      <c r="N26" s="89">
        <f>'posebni dio'!K93+'posebni dio'!K244</f>
        <v>26000</v>
      </c>
      <c r="O26" s="127">
        <f t="shared" si="12"/>
        <v>104</v>
      </c>
      <c r="P26" s="89">
        <f>'posebni dio'!M93+'posebni dio'!M244</f>
        <v>27000</v>
      </c>
      <c r="Q26" s="127">
        <f t="shared" si="13"/>
        <v>103.84615384615385</v>
      </c>
    </row>
    <row r="27" spans="3:17" s="113" customFormat="1" ht="13.5">
      <c r="C27" s="123">
        <v>323</v>
      </c>
      <c r="D27" s="173"/>
      <c r="E27" s="169" t="s">
        <v>13</v>
      </c>
      <c r="F27" s="104">
        <f aca="true" t="shared" si="16" ref="F27:K27">SUM(F28:F36)</f>
        <v>58212807</v>
      </c>
      <c r="G27" s="524">
        <f t="shared" si="16"/>
        <v>7726167.230738602</v>
      </c>
      <c r="H27" s="104">
        <f t="shared" si="16"/>
        <v>7726167.25</v>
      </c>
      <c r="I27" s="92">
        <f t="shared" si="16"/>
        <v>12640000</v>
      </c>
      <c r="J27" s="92">
        <f t="shared" si="16"/>
        <v>11196200</v>
      </c>
      <c r="K27" s="92">
        <f t="shared" si="16"/>
        <v>10615000</v>
      </c>
      <c r="L27" s="101">
        <f t="shared" si="11"/>
        <v>83.97943037974683</v>
      </c>
      <c r="M27" s="101">
        <f t="shared" si="4"/>
        <v>94.80895303763776</v>
      </c>
      <c r="N27" s="92">
        <f>SUM(N28:N36)</f>
        <v>12743000</v>
      </c>
      <c r="O27" s="122">
        <f t="shared" si="12"/>
        <v>120.04710315591144</v>
      </c>
      <c r="P27" s="92">
        <f>SUM(P28:P36)</f>
        <v>12773000</v>
      </c>
      <c r="Q27" s="122">
        <f t="shared" si="13"/>
        <v>100.23542336969315</v>
      </c>
    </row>
    <row r="28" spans="3:17" s="113" customFormat="1" ht="13.5">
      <c r="C28" s="123"/>
      <c r="D28" s="125">
        <v>3231</v>
      </c>
      <c r="E28" s="126" t="s">
        <v>65</v>
      </c>
      <c r="F28" s="105">
        <f>'posebni dio'!C95+'posebni dio'!C246+'posebni dio'!C301+'posebni dio'!C377+'posebni dio'!C393+'posebni dio'!C409+'posebni dio'!C430</f>
        <v>16515828</v>
      </c>
      <c r="G28" s="105">
        <f>'posebni dio'!D95+'posebni dio'!D246+'posebni dio'!D301+'posebni dio'!D377+'posebni dio'!D393+'posebni dio'!D409+'posebni dio'!D430</f>
        <v>2192027.0754529163</v>
      </c>
      <c r="H28" s="105">
        <f>'posebni dio'!E95+'posebni dio'!E246+'posebni dio'!E301+'posebni dio'!E377+'posebni dio'!E393+'posebni dio'!E409+'posebni dio'!E430</f>
        <v>2192027.08</v>
      </c>
      <c r="I28" s="89">
        <f>'posebni dio'!F95+'posebni dio'!F246+'posebni dio'!F301+'posebni dio'!F377+'posebni dio'!F393+'posebni dio'!F409+'posebni dio'!F430</f>
        <v>2455000</v>
      </c>
      <c r="J28" s="89">
        <f>'posebni dio'!G95+'posebni dio'!G246+'posebni dio'!G301+'posebni dio'!G377+'posebni dio'!G393+'posebni dio'!G409+'posebni dio'!G430</f>
        <v>2405000</v>
      </c>
      <c r="K28" s="89">
        <f>'posebni dio'!H95+'posebni dio'!H246+'posebni dio'!H301+'posebni dio'!H377+'posebni dio'!H393+'posebni dio'!H409+'posebni dio'!H430</f>
        <v>2546000</v>
      </c>
      <c r="L28" s="520">
        <f t="shared" si="11"/>
        <v>103.70672097759675</v>
      </c>
      <c r="M28" s="520">
        <f t="shared" si="4"/>
        <v>105.86278586278586</v>
      </c>
      <c r="N28" s="89">
        <f>'posebni dio'!K95+'posebni dio'!K246+'posebni dio'!K301+'posebni dio'!K377+'posebni dio'!K393+'posebni dio'!K409+'posebni dio'!K430</f>
        <v>2686000</v>
      </c>
      <c r="O28" s="127">
        <f t="shared" si="12"/>
        <v>105.49882168106835</v>
      </c>
      <c r="P28" s="89">
        <f>'posebni dio'!M95+'posebni dio'!M246+'posebni dio'!M301+'posebni dio'!M377+'posebni dio'!M393+'posebni dio'!M409+'posebni dio'!M430</f>
        <v>2817000</v>
      </c>
      <c r="Q28" s="127">
        <f t="shared" si="13"/>
        <v>104.8771407297096</v>
      </c>
    </row>
    <row r="29" spans="3:17" s="113" customFormat="1" ht="13.5">
      <c r="C29" s="123"/>
      <c r="D29" s="125">
        <v>3232</v>
      </c>
      <c r="E29" s="126" t="s">
        <v>14</v>
      </c>
      <c r="F29" s="105">
        <f>'posebni dio'!C96+'posebni dio'!C247</f>
        <v>10095432</v>
      </c>
      <c r="G29" s="105">
        <f>'posebni dio'!D96+'posebni dio'!D247</f>
        <v>1339894.0871988852</v>
      </c>
      <c r="H29" s="105">
        <f>'posebni dio'!E96+'posebni dio'!E247</f>
        <v>1339894.09</v>
      </c>
      <c r="I29" s="89">
        <f>'posebni dio'!F96+'posebni dio'!F247</f>
        <v>1669000</v>
      </c>
      <c r="J29" s="89">
        <f>'posebni dio'!G96+'posebni dio'!G247</f>
        <v>1719000</v>
      </c>
      <c r="K29" s="89">
        <f>'posebni dio'!H96+'posebni dio'!H247</f>
        <v>1830000</v>
      </c>
      <c r="L29" s="520">
        <f t="shared" si="11"/>
        <v>109.64649490713</v>
      </c>
      <c r="M29" s="520">
        <f t="shared" si="4"/>
        <v>106.45724258289704</v>
      </c>
      <c r="N29" s="89">
        <f>'posebni dio'!K96+'posebni dio'!K247</f>
        <v>1830000</v>
      </c>
      <c r="O29" s="127">
        <f t="shared" si="12"/>
        <v>100</v>
      </c>
      <c r="P29" s="89">
        <f>'posebni dio'!M96+'posebni dio'!M247</f>
        <v>1830000</v>
      </c>
      <c r="Q29" s="127">
        <f t="shared" si="13"/>
        <v>100</v>
      </c>
    </row>
    <row r="30" spans="3:17" s="113" customFormat="1" ht="13.5">
      <c r="C30" s="124"/>
      <c r="D30" s="125">
        <v>3233</v>
      </c>
      <c r="E30" s="166" t="s">
        <v>66</v>
      </c>
      <c r="F30" s="105">
        <f>'posebni dio'!C97+'posebni dio'!C248+'posebni dio'!C302+'posebni dio'!C322+'posebni dio'!C340+'posebni dio'!C358</f>
        <v>2998305</v>
      </c>
      <c r="G30" s="105">
        <f>'posebni dio'!D97+'posebni dio'!D248+'posebni dio'!D302+'posebni dio'!D322+'posebni dio'!D340+'posebni dio'!D358</f>
        <v>397943.4600836154</v>
      </c>
      <c r="H30" s="105">
        <f>'posebni dio'!E97+'posebni dio'!E248+'posebni dio'!E302+'posebni dio'!E322+'posebni dio'!E340+'posebni dio'!E358</f>
        <v>397943.45999999996</v>
      </c>
      <c r="I30" s="105">
        <f>'posebni dio'!F97+'posebni dio'!F248+'posebni dio'!F302+'posebni dio'!F322+'posebni dio'!F340+'posebni dio'!F358</f>
        <v>570000</v>
      </c>
      <c r="J30" s="105">
        <f>'posebni dio'!G97+'posebni dio'!G248+'posebni dio'!G302+'posebni dio'!G322+'posebni dio'!G340+'posebni dio'!G358</f>
        <v>566700</v>
      </c>
      <c r="K30" s="105">
        <f>'posebni dio'!H97+'posebni dio'!H248+'posebni dio'!H302+'posebni dio'!H322+'posebni dio'!H340+'posebni dio'!H358</f>
        <v>578000</v>
      </c>
      <c r="L30" s="520">
        <f t="shared" si="11"/>
        <v>101.40350877192984</v>
      </c>
      <c r="M30" s="520">
        <f t="shared" si="4"/>
        <v>101.99400035292041</v>
      </c>
      <c r="N30" s="105">
        <f>'posebni dio'!K97+'posebni dio'!K248+'posebni dio'!K302+'posebni dio'!K322+'posebni dio'!K340+'posebni dio'!K358</f>
        <v>478000</v>
      </c>
      <c r="O30" s="127">
        <f t="shared" si="12"/>
        <v>82.69896193771626</v>
      </c>
      <c r="P30" s="89">
        <f>'posebni dio'!M97+'posebni dio'!M248+'posebni dio'!M302+'posebni dio'!M322+'posebni dio'!M340+'posebni dio'!M358</f>
        <v>478000</v>
      </c>
      <c r="Q30" s="127">
        <f t="shared" si="13"/>
        <v>100</v>
      </c>
    </row>
    <row r="31" spans="3:17" s="113" customFormat="1" ht="13.5">
      <c r="C31" s="124"/>
      <c r="D31" s="125">
        <v>3234</v>
      </c>
      <c r="E31" s="166" t="s">
        <v>67</v>
      </c>
      <c r="F31" s="105">
        <f>'posebni dio'!C98+'posebni dio'!C249</f>
        <v>3214778</v>
      </c>
      <c r="G31" s="105">
        <f>'posebni dio'!D98+'posebni dio'!D249</f>
        <v>426674.36458955467</v>
      </c>
      <c r="H31" s="105">
        <f>'posebni dio'!E98+'posebni dio'!E249</f>
        <v>426674.36</v>
      </c>
      <c r="I31" s="89">
        <f>'posebni dio'!F98+'posebni dio'!F249</f>
        <v>525000</v>
      </c>
      <c r="J31" s="89">
        <f>'posebni dio'!G98+'posebni dio'!G249</f>
        <v>520000</v>
      </c>
      <c r="K31" s="89">
        <f>'posebni dio'!H98+'posebni dio'!H249</f>
        <v>562000</v>
      </c>
      <c r="L31" s="520">
        <f t="shared" si="11"/>
        <v>107.04761904761907</v>
      </c>
      <c r="M31" s="520">
        <f t="shared" si="4"/>
        <v>108.07692307692307</v>
      </c>
      <c r="N31" s="89">
        <f>'posebni dio'!K98+'posebni dio'!K249</f>
        <v>593000</v>
      </c>
      <c r="O31" s="127">
        <f t="shared" si="12"/>
        <v>105.51601423487544</v>
      </c>
      <c r="P31" s="89">
        <f>'posebni dio'!M98+'posebni dio'!M249</f>
        <v>622000</v>
      </c>
      <c r="Q31" s="127">
        <f t="shared" si="13"/>
        <v>104.8903878583474</v>
      </c>
    </row>
    <row r="32" spans="3:17" s="113" customFormat="1" ht="13.5">
      <c r="C32" s="124"/>
      <c r="D32" s="125">
        <v>3235</v>
      </c>
      <c r="E32" s="166" t="s">
        <v>68</v>
      </c>
      <c r="F32" s="105">
        <f>'posebni dio'!C99+'posebni dio'!C250</f>
        <v>12618055</v>
      </c>
      <c r="G32" s="105">
        <f>'posebni dio'!D99+'posebni dio'!D250</f>
        <v>1674703.6963302142</v>
      </c>
      <c r="H32" s="105">
        <f>'posebni dio'!E99+'posebni dio'!E250</f>
        <v>1674703.7</v>
      </c>
      <c r="I32" s="89">
        <f>'posebni dio'!F99+'posebni dio'!F250</f>
        <v>2565000</v>
      </c>
      <c r="J32" s="89">
        <f>'posebni dio'!G99+'posebni dio'!G250</f>
        <v>1995000</v>
      </c>
      <c r="K32" s="89">
        <f>'posebni dio'!H99+'posebni dio'!H250</f>
        <v>2295000</v>
      </c>
      <c r="L32" s="520">
        <f t="shared" si="11"/>
        <v>89.47368421052632</v>
      </c>
      <c r="M32" s="520">
        <f t="shared" si="4"/>
        <v>115.0375939849624</v>
      </c>
      <c r="N32" s="89">
        <f>'posebni dio'!K99+'posebni dio'!K250</f>
        <v>2295000</v>
      </c>
      <c r="O32" s="127">
        <f t="shared" si="12"/>
        <v>100</v>
      </c>
      <c r="P32" s="89">
        <f>'posebni dio'!M99+'posebni dio'!M250</f>
        <v>2295000</v>
      </c>
      <c r="Q32" s="127">
        <f t="shared" si="13"/>
        <v>100</v>
      </c>
    </row>
    <row r="33" spans="3:17" s="113" customFormat="1" ht="13.5">
      <c r="C33" s="124"/>
      <c r="D33" s="125">
        <v>3236</v>
      </c>
      <c r="E33" s="166" t="s">
        <v>89</v>
      </c>
      <c r="F33" s="105">
        <f>'posebni dio'!C100+'posebni dio'!C251</f>
        <v>1045625</v>
      </c>
      <c r="G33" s="105">
        <f>'posebni dio'!D100+'posebni dio'!D251</f>
        <v>138778.28654854337</v>
      </c>
      <c r="H33" s="105">
        <f>'posebni dio'!E100+'posebni dio'!E251</f>
        <v>138778.29</v>
      </c>
      <c r="I33" s="89">
        <f>'posebni dio'!F100+'posebni dio'!F251</f>
        <v>329000</v>
      </c>
      <c r="J33" s="89">
        <f>'posebni dio'!G100+'posebni dio'!G251</f>
        <v>329000</v>
      </c>
      <c r="K33" s="89">
        <f>'posebni dio'!H100+'posebni dio'!H251</f>
        <v>120000</v>
      </c>
      <c r="L33" s="520">
        <f t="shared" si="11"/>
        <v>36.474164133738604</v>
      </c>
      <c r="M33" s="520">
        <f t="shared" si="4"/>
        <v>36.474164133738604</v>
      </c>
      <c r="N33" s="89">
        <f>'posebni dio'!K100+'posebni dio'!K251</f>
        <v>270000</v>
      </c>
      <c r="O33" s="127">
        <f t="shared" si="12"/>
        <v>225</v>
      </c>
      <c r="P33" s="89">
        <f>'posebni dio'!M100+'posebni dio'!M251</f>
        <v>120000</v>
      </c>
      <c r="Q33" s="127">
        <f t="shared" si="13"/>
        <v>44.44444444444444</v>
      </c>
    </row>
    <row r="34" spans="3:17" s="113" customFormat="1" ht="13.5">
      <c r="C34" s="124"/>
      <c r="D34" s="125">
        <v>3237</v>
      </c>
      <c r="E34" s="171" t="s">
        <v>15</v>
      </c>
      <c r="F34" s="105">
        <f>'posebni dio'!C101+'posebni dio'!C252+'posebni dio'!C323+'posebni dio'!C341+'posebni dio'!C359</f>
        <v>2524472</v>
      </c>
      <c r="G34" s="525">
        <f>'posebni dio'!D101+'posebni dio'!D252+'posebni dio'!D323+'posebni dio'!D341+'posebni dio'!D359</f>
        <v>335055.0136040879</v>
      </c>
      <c r="H34" s="105">
        <f>'posebni dio'!E101+'posebni dio'!E252+'posebni dio'!E323+'posebni dio'!E341+'posebni dio'!E359</f>
        <v>335055.01999999996</v>
      </c>
      <c r="I34" s="89">
        <f>'posebni dio'!F101+'posebni dio'!F252+'posebni dio'!F323+'posebni dio'!F341+'posebni dio'!F359</f>
        <v>1230000</v>
      </c>
      <c r="J34" s="89">
        <f>'posebni dio'!G101+'posebni dio'!G252+'posebni dio'!G323+'posebni dio'!G341+'posebni dio'!G359</f>
        <v>497500</v>
      </c>
      <c r="K34" s="89">
        <f>'posebni dio'!H101+'posebni dio'!H252+'posebni dio'!H323+'posebni dio'!H341+'posebni dio'!H359</f>
        <v>490000</v>
      </c>
      <c r="L34" s="520">
        <f t="shared" si="11"/>
        <v>39.83739837398374</v>
      </c>
      <c r="M34" s="520">
        <f t="shared" si="4"/>
        <v>98.49246231155779</v>
      </c>
      <c r="N34" s="89">
        <f>'posebni dio'!K101+'posebni dio'!K252+'posebni dio'!K323+'posebni dio'!K341+'posebni dio'!K359</f>
        <v>510000</v>
      </c>
      <c r="O34" s="127">
        <f t="shared" si="12"/>
        <v>104.08163265306123</v>
      </c>
      <c r="P34" s="89">
        <f>'posebni dio'!M101+'posebni dio'!M252+'posebni dio'!M323+'posebni dio'!M341+'posebni dio'!M359</f>
        <v>530000</v>
      </c>
      <c r="Q34" s="127">
        <f t="shared" si="13"/>
        <v>103.921568627451</v>
      </c>
    </row>
    <row r="35" spans="3:17" s="113" customFormat="1" ht="13.5">
      <c r="C35" s="124"/>
      <c r="D35" s="174">
        <v>3238</v>
      </c>
      <c r="E35" s="138" t="s">
        <v>119</v>
      </c>
      <c r="F35" s="105">
        <f>'posebni dio'!C102+'posebni dio'!C253+'posebni dio'!C303</f>
        <v>5519481</v>
      </c>
      <c r="G35" s="105">
        <f>'posebni dio'!D102+'posebni dio'!D253+'posebni dio'!D303</f>
        <v>732561.0193111686</v>
      </c>
      <c r="H35" s="105">
        <f>'posebni dio'!E102+'posebni dio'!E253+'posebni dio'!E303</f>
        <v>732561.02</v>
      </c>
      <c r="I35" s="89">
        <f>'posebni dio'!F102+'posebni dio'!F253+'posebni dio'!F303</f>
        <v>2946000</v>
      </c>
      <c r="J35" s="89">
        <f>'posebni dio'!G102+'posebni dio'!G253+'posebni dio'!G303</f>
        <v>2656000</v>
      </c>
      <c r="K35" s="89">
        <f>'posebni dio'!H102+'posebni dio'!H253+'posebni dio'!H303</f>
        <v>1600000</v>
      </c>
      <c r="L35" s="520">
        <f t="shared" si="11"/>
        <v>54.31093007467753</v>
      </c>
      <c r="M35" s="520">
        <f t="shared" si="4"/>
        <v>60.24096385542169</v>
      </c>
      <c r="N35" s="89">
        <f>'posebni dio'!K102+'posebni dio'!K253+'posebni dio'!K303</f>
        <v>3487000</v>
      </c>
      <c r="O35" s="127">
        <f t="shared" si="12"/>
        <v>217.93749999999997</v>
      </c>
      <c r="P35" s="89">
        <f>'posebni dio'!M102+'posebni dio'!M253+'posebni dio'!M303</f>
        <v>3487000</v>
      </c>
      <c r="Q35" s="127">
        <f t="shared" si="13"/>
        <v>100</v>
      </c>
    </row>
    <row r="36" spans="3:17" s="113" customFormat="1" ht="13.5" customHeight="1">
      <c r="C36" s="124"/>
      <c r="D36" s="125">
        <v>3239</v>
      </c>
      <c r="E36" s="171" t="s">
        <v>69</v>
      </c>
      <c r="F36" s="105">
        <f>'posebni dio'!C103+'posebni dio'!C254</f>
        <v>3680831</v>
      </c>
      <c r="G36" s="105">
        <f>'posebni dio'!D103+'posebni dio'!D254</f>
        <v>488530.2276196164</v>
      </c>
      <c r="H36" s="105">
        <f>'posebni dio'!E103+'posebni dio'!E254</f>
        <v>488530.23</v>
      </c>
      <c r="I36" s="89">
        <f>'posebni dio'!F103+'posebni dio'!F254</f>
        <v>351000</v>
      </c>
      <c r="J36" s="89">
        <f>'posebni dio'!G103+'posebni dio'!G254</f>
        <v>508000</v>
      </c>
      <c r="K36" s="89">
        <f>'posebni dio'!H103+'posebni dio'!H254</f>
        <v>594000</v>
      </c>
      <c r="L36" s="520">
        <f t="shared" si="11"/>
        <v>169.23076923076923</v>
      </c>
      <c r="M36" s="520">
        <f t="shared" si="4"/>
        <v>116.9291338582677</v>
      </c>
      <c r="N36" s="89">
        <f>'posebni dio'!K103+'posebni dio'!K254</f>
        <v>594000</v>
      </c>
      <c r="O36" s="127">
        <f t="shared" si="12"/>
        <v>100</v>
      </c>
      <c r="P36" s="89">
        <f>'posebni dio'!M103+'posebni dio'!M254</f>
        <v>594000</v>
      </c>
      <c r="Q36" s="127">
        <f t="shared" si="13"/>
        <v>100</v>
      </c>
    </row>
    <row r="37" spans="3:17" s="113" customFormat="1" ht="25.5">
      <c r="C37" s="123">
        <v>324</v>
      </c>
      <c r="D37" s="125"/>
      <c r="E37" s="175" t="s">
        <v>141</v>
      </c>
      <c r="F37" s="104">
        <f aca="true" t="shared" si="17" ref="F37:K37">SUM(F38)</f>
        <v>0</v>
      </c>
      <c r="G37" s="104">
        <f t="shared" si="17"/>
        <v>0</v>
      </c>
      <c r="H37" s="104">
        <f t="shared" si="17"/>
        <v>0</v>
      </c>
      <c r="I37" s="92">
        <f t="shared" si="17"/>
        <v>1000</v>
      </c>
      <c r="J37" s="92">
        <f t="shared" si="17"/>
        <v>1000</v>
      </c>
      <c r="K37" s="92">
        <f t="shared" si="17"/>
        <v>1000</v>
      </c>
      <c r="L37" s="101">
        <f t="shared" si="11"/>
        <v>100</v>
      </c>
      <c r="M37" s="101">
        <f t="shared" si="4"/>
        <v>100</v>
      </c>
      <c r="N37" s="92">
        <f>SUM(N38)</f>
        <v>1000</v>
      </c>
      <c r="O37" s="104">
        <f t="shared" si="12"/>
        <v>100</v>
      </c>
      <c r="P37" s="92">
        <f>SUM(P38)</f>
        <v>1000</v>
      </c>
      <c r="Q37" s="104">
        <f t="shared" si="13"/>
        <v>100</v>
      </c>
    </row>
    <row r="38" spans="3:17" s="113" customFormat="1" ht="13.5" customHeight="1">
      <c r="C38" s="124"/>
      <c r="D38" s="125">
        <v>3241</v>
      </c>
      <c r="E38" s="139" t="s">
        <v>141</v>
      </c>
      <c r="F38" s="105">
        <f>'posebni dio'!C105+'posebni dio'!C256</f>
        <v>0</v>
      </c>
      <c r="G38" s="105">
        <f>'posebni dio'!D105+'posebni dio'!D256</f>
        <v>0</v>
      </c>
      <c r="H38" s="105">
        <f>'posebni dio'!E105+'posebni dio'!E256</f>
        <v>0</v>
      </c>
      <c r="I38" s="89">
        <f>'posebni dio'!F105+'posebni dio'!F256</f>
        <v>1000</v>
      </c>
      <c r="J38" s="89">
        <f>'posebni dio'!G105+'posebni dio'!G256</f>
        <v>1000</v>
      </c>
      <c r="K38" s="89">
        <f>'posebni dio'!H105+'posebni dio'!H256</f>
        <v>1000</v>
      </c>
      <c r="L38" s="101">
        <f t="shared" si="11"/>
        <v>100</v>
      </c>
      <c r="M38" s="101">
        <f t="shared" si="4"/>
        <v>100</v>
      </c>
      <c r="N38" s="89">
        <f>'posebni dio'!K105+'posebni dio'!K256</f>
        <v>1000</v>
      </c>
      <c r="O38" s="127">
        <f t="shared" si="12"/>
        <v>100</v>
      </c>
      <c r="P38" s="89">
        <f>'posebni dio'!M105+'posebni dio'!M256</f>
        <v>1000</v>
      </c>
      <c r="Q38" s="127">
        <f t="shared" si="13"/>
        <v>100</v>
      </c>
    </row>
    <row r="39" spans="3:17" s="113" customFormat="1" ht="13.5" customHeight="1">
      <c r="C39" s="123">
        <v>329</v>
      </c>
      <c r="D39" s="125"/>
      <c r="E39" s="162" t="s">
        <v>70</v>
      </c>
      <c r="F39" s="104">
        <f aca="true" t="shared" si="18" ref="F39:K39">SUM(F40:F46)</f>
        <v>5836718</v>
      </c>
      <c r="G39" s="524">
        <f t="shared" si="18"/>
        <v>774665.6048841993</v>
      </c>
      <c r="H39" s="104">
        <f t="shared" si="18"/>
        <v>774665.6100000001</v>
      </c>
      <c r="I39" s="92">
        <f t="shared" si="18"/>
        <v>833000</v>
      </c>
      <c r="J39" s="92">
        <f t="shared" si="18"/>
        <v>828000</v>
      </c>
      <c r="K39" s="92">
        <f t="shared" si="18"/>
        <v>878700</v>
      </c>
      <c r="L39" s="101">
        <f t="shared" si="11"/>
        <v>105.4861944777911</v>
      </c>
      <c r="M39" s="101">
        <f t="shared" si="4"/>
        <v>106.12318840579711</v>
      </c>
      <c r="N39" s="92">
        <f>SUM(N40:N46)</f>
        <v>830700</v>
      </c>
      <c r="O39" s="122">
        <f t="shared" si="12"/>
        <v>94.53738477296005</v>
      </c>
      <c r="P39" s="92">
        <f>SUM(P40:P46)</f>
        <v>832700</v>
      </c>
      <c r="Q39" s="122">
        <f t="shared" si="13"/>
        <v>100.24076080414108</v>
      </c>
    </row>
    <row r="40" spans="3:17" s="113" customFormat="1" ht="27">
      <c r="C40" s="124"/>
      <c r="D40" s="163">
        <v>3291</v>
      </c>
      <c r="E40" s="164" t="s">
        <v>85</v>
      </c>
      <c r="F40" s="105">
        <f>'posebni dio'!C107+'posebni dio'!C186+'posebni dio'!C258</f>
        <v>675012</v>
      </c>
      <c r="G40" s="105">
        <f>'posebni dio'!D107+'posebni dio'!D186+'posebni dio'!D258</f>
        <v>89589.48835357356</v>
      </c>
      <c r="H40" s="105">
        <f>'posebni dio'!E107+'posebni dio'!E186+'posebni dio'!E258</f>
        <v>89589.49</v>
      </c>
      <c r="I40" s="89">
        <f>'posebni dio'!F107+'posebni dio'!F186+'posebni dio'!F258</f>
        <v>146000</v>
      </c>
      <c r="J40" s="89">
        <f>'posebni dio'!G107+'posebni dio'!G186+'posebni dio'!G258</f>
        <v>146000</v>
      </c>
      <c r="K40" s="89">
        <f>'posebni dio'!H107+'posebni dio'!H186+'posebni dio'!H258</f>
        <v>148000</v>
      </c>
      <c r="L40" s="520">
        <f t="shared" si="11"/>
        <v>101.36986301369863</v>
      </c>
      <c r="M40" s="520">
        <f t="shared" si="4"/>
        <v>101.36986301369863</v>
      </c>
      <c r="N40" s="89">
        <f>'posebni dio'!K107+'posebni dio'!K186+'posebni dio'!K258</f>
        <v>150000</v>
      </c>
      <c r="O40" s="105">
        <f t="shared" si="12"/>
        <v>101.35135135135135</v>
      </c>
      <c r="P40" s="89">
        <f>'posebni dio'!M107+'posebni dio'!M186+'posebni dio'!M258</f>
        <v>152000</v>
      </c>
      <c r="Q40" s="105">
        <f t="shared" si="13"/>
        <v>101.33333333333334</v>
      </c>
    </row>
    <row r="41" spans="3:17" s="113" customFormat="1" ht="13.5" customHeight="1">
      <c r="C41" s="124"/>
      <c r="D41" s="125">
        <v>3292</v>
      </c>
      <c r="E41" s="126" t="s">
        <v>71</v>
      </c>
      <c r="F41" s="105">
        <f>'posebni dio'!C108+'posebni dio'!C259</f>
        <v>537250</v>
      </c>
      <c r="G41" s="105">
        <f>'posebni dio'!D108+'posebni dio'!D259</f>
        <v>71305.32882075784</v>
      </c>
      <c r="H41" s="105">
        <f>'posebni dio'!E108+'posebni dio'!E259</f>
        <v>71305.33</v>
      </c>
      <c r="I41" s="89">
        <f>'posebni dio'!F108+'posebni dio'!F259</f>
        <v>106000</v>
      </c>
      <c r="J41" s="89">
        <f>'posebni dio'!G108+'posebni dio'!G259</f>
        <v>106000</v>
      </c>
      <c r="K41" s="89">
        <f>'posebni dio'!H108+'posebni dio'!H259</f>
        <v>79400</v>
      </c>
      <c r="L41" s="520">
        <f t="shared" si="11"/>
        <v>74.90566037735849</v>
      </c>
      <c r="M41" s="520">
        <f t="shared" si="4"/>
        <v>74.90566037735849</v>
      </c>
      <c r="N41" s="89">
        <f>'posebni dio'!K108+'posebni dio'!K259</f>
        <v>79400</v>
      </c>
      <c r="O41" s="127">
        <f t="shared" si="12"/>
        <v>100</v>
      </c>
      <c r="P41" s="89">
        <f>'posebni dio'!M108+'posebni dio'!M259</f>
        <v>79400</v>
      </c>
      <c r="Q41" s="127">
        <f t="shared" si="13"/>
        <v>100</v>
      </c>
    </row>
    <row r="42" spans="3:17" s="113" customFormat="1" ht="13.5" customHeight="1">
      <c r="C42" s="124"/>
      <c r="D42" s="125">
        <v>3293</v>
      </c>
      <c r="E42" s="126" t="s">
        <v>72</v>
      </c>
      <c r="F42" s="105">
        <f>'posebni dio'!C109+'posebni dio'!C260+'posebni dio'!C411</f>
        <v>89817</v>
      </c>
      <c r="G42" s="105">
        <f>'posebni dio'!D109+'posebni dio'!D260+'posebni dio'!D411</f>
        <v>11920.764483376468</v>
      </c>
      <c r="H42" s="105">
        <f>'posebni dio'!E109+'posebni dio'!E260+'posebni dio'!E411</f>
        <v>11920.76</v>
      </c>
      <c r="I42" s="89">
        <f>'posebni dio'!F109+'posebni dio'!F260+'posebni dio'!F411</f>
        <v>20000</v>
      </c>
      <c r="J42" s="89">
        <f>'posebni dio'!G109+'posebni dio'!G260+'posebni dio'!G411</f>
        <v>20000</v>
      </c>
      <c r="K42" s="89">
        <f>'posebni dio'!H109+'posebni dio'!H260+'posebni dio'!H411</f>
        <v>22300</v>
      </c>
      <c r="L42" s="520">
        <f t="shared" si="11"/>
        <v>111.5</v>
      </c>
      <c r="M42" s="520">
        <f t="shared" si="4"/>
        <v>111.5</v>
      </c>
      <c r="N42" s="89">
        <f>'posebni dio'!K109+'posebni dio'!K260+'posebni dio'!K411</f>
        <v>22300</v>
      </c>
      <c r="O42" s="127">
        <f t="shared" si="12"/>
        <v>100</v>
      </c>
      <c r="P42" s="89">
        <f>'posebni dio'!M109+'posebni dio'!M260+'posebni dio'!M411</f>
        <v>22300</v>
      </c>
      <c r="Q42" s="127">
        <f t="shared" si="13"/>
        <v>100</v>
      </c>
    </row>
    <row r="43" spans="3:17" s="113" customFormat="1" ht="13.5" customHeight="1">
      <c r="C43" s="124"/>
      <c r="D43" s="125">
        <v>3294</v>
      </c>
      <c r="E43" s="126" t="s">
        <v>216</v>
      </c>
      <c r="F43" s="105">
        <f>'posebni dio'!C110+'posebni dio'!C261</f>
        <v>3120</v>
      </c>
      <c r="G43" s="105">
        <f>'posebni dio'!D110+'posebni dio'!D261</f>
        <v>414.09516225363325</v>
      </c>
      <c r="H43" s="105">
        <f>'posebni dio'!E110+'posebni dio'!E261</f>
        <v>414.1</v>
      </c>
      <c r="I43" s="89">
        <f>'posebni dio'!F110+'posebni dio'!F261</f>
        <v>3000</v>
      </c>
      <c r="J43" s="89">
        <f>'posebni dio'!G110+'posebni dio'!G261</f>
        <v>3000</v>
      </c>
      <c r="K43" s="89">
        <f>'posebni dio'!H110+'posebni dio'!H261</f>
        <v>3000</v>
      </c>
      <c r="L43" s="520">
        <f t="shared" si="11"/>
        <v>100</v>
      </c>
      <c r="M43" s="520">
        <f t="shared" si="4"/>
        <v>100</v>
      </c>
      <c r="N43" s="89">
        <f>'posebni dio'!K110+'posebni dio'!K261</f>
        <v>3000</v>
      </c>
      <c r="O43" s="127">
        <f t="shared" si="12"/>
        <v>100</v>
      </c>
      <c r="P43" s="89">
        <f>'posebni dio'!M110+'posebni dio'!M261</f>
        <v>3000</v>
      </c>
      <c r="Q43" s="127">
        <f t="shared" si="13"/>
        <v>100</v>
      </c>
    </row>
    <row r="44" spans="3:17" s="113" customFormat="1" ht="13.5" customHeight="1">
      <c r="C44" s="124"/>
      <c r="D44" s="125">
        <v>3295</v>
      </c>
      <c r="E44" s="126" t="s">
        <v>142</v>
      </c>
      <c r="F44" s="105">
        <f>'posebni dio'!C111+'posebni dio'!C262</f>
        <v>1272075</v>
      </c>
      <c r="G44" s="105">
        <f>'posebni dio'!D111+'posebni dio'!D262</f>
        <v>168833.3665140354</v>
      </c>
      <c r="H44" s="105">
        <f>'posebni dio'!E111+'posebni dio'!E262</f>
        <v>168833.37</v>
      </c>
      <c r="I44" s="89">
        <f>'posebni dio'!F111+'posebni dio'!F262</f>
        <v>173000</v>
      </c>
      <c r="J44" s="89">
        <f>'posebni dio'!G111+'posebni dio'!G262</f>
        <v>173000</v>
      </c>
      <c r="K44" s="89">
        <f>'posebni dio'!H111+'posebni dio'!H262</f>
        <v>177000</v>
      </c>
      <c r="L44" s="520">
        <f t="shared" si="11"/>
        <v>102.3121387283237</v>
      </c>
      <c r="M44" s="520">
        <f t="shared" si="4"/>
        <v>102.3121387283237</v>
      </c>
      <c r="N44" s="89">
        <f>'posebni dio'!K111+'posebni dio'!K262</f>
        <v>177000</v>
      </c>
      <c r="O44" s="127">
        <f t="shared" si="12"/>
        <v>100</v>
      </c>
      <c r="P44" s="89">
        <f>'posebni dio'!M111+'posebni dio'!M262</f>
        <v>177000</v>
      </c>
      <c r="Q44" s="127">
        <f t="shared" si="13"/>
        <v>100</v>
      </c>
    </row>
    <row r="45" spans="3:17" s="113" customFormat="1" ht="13.5" customHeight="1">
      <c r="C45" s="124"/>
      <c r="D45" s="125">
        <v>3296</v>
      </c>
      <c r="E45" s="126" t="s">
        <v>162</v>
      </c>
      <c r="F45" s="105">
        <f>'posebni dio'!C112+'posebni dio'!C263</f>
        <v>2925104</v>
      </c>
      <c r="G45" s="105">
        <f>'posebni dio'!D112+'posebni dio'!D263</f>
        <v>388228.0177848563</v>
      </c>
      <c r="H45" s="105">
        <f>'posebni dio'!E112+'posebni dio'!E263</f>
        <v>388228.02</v>
      </c>
      <c r="I45" s="89">
        <f>'posebni dio'!F112+'posebni dio'!F263</f>
        <v>340000</v>
      </c>
      <c r="J45" s="89">
        <f>'posebni dio'!G112+'posebni dio'!G263</f>
        <v>335000</v>
      </c>
      <c r="K45" s="89">
        <f>'posebni dio'!H112+'posebni dio'!H263</f>
        <v>404000</v>
      </c>
      <c r="L45" s="520">
        <f t="shared" si="11"/>
        <v>118.82352941176471</v>
      </c>
      <c r="M45" s="520">
        <f t="shared" si="4"/>
        <v>120.59701492537313</v>
      </c>
      <c r="N45" s="89">
        <f>'posebni dio'!K112+'posebni dio'!K263</f>
        <v>354000</v>
      </c>
      <c r="O45" s="127">
        <f t="shared" si="12"/>
        <v>87.62376237623762</v>
      </c>
      <c r="P45" s="89">
        <f>'posebni dio'!M112+'posebni dio'!M263</f>
        <v>354000</v>
      </c>
      <c r="Q45" s="127">
        <f t="shared" si="13"/>
        <v>100</v>
      </c>
    </row>
    <row r="46" spans="3:17" s="113" customFormat="1" ht="13.5">
      <c r="C46" s="124"/>
      <c r="D46" s="125">
        <v>3299</v>
      </c>
      <c r="E46" s="126" t="s">
        <v>70</v>
      </c>
      <c r="F46" s="105">
        <f>'posebni dio'!C113+'posebni dio'!C264</f>
        <v>334340</v>
      </c>
      <c r="G46" s="105">
        <f>'posebni dio'!D113+'posebni dio'!D264</f>
        <v>44374.543765346076</v>
      </c>
      <c r="H46" s="105">
        <f>'posebni dio'!E113+'posebni dio'!E264</f>
        <v>44374.54</v>
      </c>
      <c r="I46" s="89">
        <f>'posebni dio'!F113+'posebni dio'!F264</f>
        <v>45000</v>
      </c>
      <c r="J46" s="89">
        <f>'posebni dio'!G113+'posebni dio'!G264</f>
        <v>45000</v>
      </c>
      <c r="K46" s="89">
        <f>'posebni dio'!H113+'posebni dio'!H264</f>
        <v>45000</v>
      </c>
      <c r="L46" s="520">
        <f t="shared" si="11"/>
        <v>100</v>
      </c>
      <c r="M46" s="520">
        <f t="shared" si="4"/>
        <v>100</v>
      </c>
      <c r="N46" s="89">
        <f>'posebni dio'!K113+'posebni dio'!K264</f>
        <v>45000</v>
      </c>
      <c r="O46" s="127">
        <f t="shared" si="12"/>
        <v>100</v>
      </c>
      <c r="P46" s="89">
        <f>'posebni dio'!M113+'posebni dio'!M264</f>
        <v>45000</v>
      </c>
      <c r="Q46" s="127">
        <f t="shared" si="13"/>
        <v>100</v>
      </c>
    </row>
    <row r="47" spans="3:17" s="113" customFormat="1" ht="13.5">
      <c r="C47" s="124"/>
      <c r="D47" s="125"/>
      <c r="E47" s="126"/>
      <c r="F47" s="105"/>
      <c r="G47" s="105"/>
      <c r="H47" s="105"/>
      <c r="I47" s="89"/>
      <c r="J47" s="89"/>
      <c r="K47" s="89"/>
      <c r="L47" s="101"/>
      <c r="M47" s="101"/>
      <c r="N47" s="89"/>
      <c r="O47" s="127"/>
      <c r="P47" s="89"/>
      <c r="Q47" s="127"/>
    </row>
    <row r="48" spans="2:17" s="113" customFormat="1" ht="13.5" customHeight="1">
      <c r="B48" s="123">
        <v>34</v>
      </c>
      <c r="C48" s="123"/>
      <c r="D48" s="173"/>
      <c r="E48" s="165" t="s">
        <v>16</v>
      </c>
      <c r="F48" s="104">
        <f aca="true" t="shared" si="19" ref="F48:K48">F49</f>
        <v>23371015</v>
      </c>
      <c r="G48" s="104">
        <f t="shared" si="19"/>
        <v>3101866.746300352</v>
      </c>
      <c r="H48" s="104">
        <f t="shared" si="19"/>
        <v>3101866.75</v>
      </c>
      <c r="I48" s="92">
        <f t="shared" si="19"/>
        <v>2802000</v>
      </c>
      <c r="J48" s="92">
        <f t="shared" si="19"/>
        <v>2952000</v>
      </c>
      <c r="K48" s="92">
        <f t="shared" si="19"/>
        <v>2613000</v>
      </c>
      <c r="L48" s="101">
        <f>K48/I48*100</f>
        <v>93.25481798715204</v>
      </c>
      <c r="M48" s="101">
        <f t="shared" si="4"/>
        <v>88.51626016260163</v>
      </c>
      <c r="N48" s="92">
        <f>N49</f>
        <v>2613000</v>
      </c>
      <c r="O48" s="122">
        <f>N48/K48*100</f>
        <v>100</v>
      </c>
      <c r="P48" s="92">
        <f>P49</f>
        <v>2613000</v>
      </c>
      <c r="Q48" s="122">
        <f>P48/N48*100</f>
        <v>100</v>
      </c>
    </row>
    <row r="49" spans="3:17" s="113" customFormat="1" ht="13.5" customHeight="1">
      <c r="C49" s="123">
        <v>343</v>
      </c>
      <c r="D49" s="125"/>
      <c r="E49" s="162" t="s">
        <v>76</v>
      </c>
      <c r="F49" s="104">
        <f aca="true" t="shared" si="20" ref="F49:K49">SUM(F50:F53)</f>
        <v>23371015</v>
      </c>
      <c r="G49" s="104">
        <f t="shared" si="20"/>
        <v>3101866.746300352</v>
      </c>
      <c r="H49" s="104">
        <f t="shared" si="20"/>
        <v>3101866.75</v>
      </c>
      <c r="I49" s="92">
        <f t="shared" si="20"/>
        <v>2802000</v>
      </c>
      <c r="J49" s="92">
        <f t="shared" si="20"/>
        <v>2952000</v>
      </c>
      <c r="K49" s="92">
        <f t="shared" si="20"/>
        <v>2613000</v>
      </c>
      <c r="L49" s="101">
        <f>K49/I49*100</f>
        <v>93.25481798715204</v>
      </c>
      <c r="M49" s="101">
        <f t="shared" si="4"/>
        <v>88.51626016260163</v>
      </c>
      <c r="N49" s="92">
        <f>SUM(N50:N53)</f>
        <v>2613000</v>
      </c>
      <c r="O49" s="122">
        <f>N49/K49*100</f>
        <v>100</v>
      </c>
      <c r="P49" s="92">
        <f>SUM(P50:P53)</f>
        <v>2613000</v>
      </c>
      <c r="Q49" s="122">
        <f>P49/N49*100</f>
        <v>100</v>
      </c>
    </row>
    <row r="50" spans="3:17" s="113" customFormat="1" ht="13.5" customHeight="1">
      <c r="C50" s="124"/>
      <c r="D50" s="124">
        <v>3431</v>
      </c>
      <c r="E50" s="164" t="s">
        <v>77</v>
      </c>
      <c r="F50" s="105">
        <f>'posebni dio'!C116+'posebni dio'!C267</f>
        <v>17139274</v>
      </c>
      <c r="G50" s="105">
        <f>'posebni dio'!D116+'posebni dio'!D267</f>
        <v>2274772.5794677814</v>
      </c>
      <c r="H50" s="105">
        <f>'posebni dio'!E116+'posebni dio'!E267</f>
        <v>2274772.58</v>
      </c>
      <c r="I50" s="89">
        <f>'posebni dio'!F116+'posebni dio'!F267</f>
        <v>2588000</v>
      </c>
      <c r="J50" s="89">
        <f>'posebni dio'!G116+'posebni dio'!G267</f>
        <v>2488000</v>
      </c>
      <c r="K50" s="89">
        <f>'posebni dio'!H116+'posebni dio'!H267</f>
        <v>2500000</v>
      </c>
      <c r="L50" s="520">
        <f>K50/I50*100</f>
        <v>96.59969088098919</v>
      </c>
      <c r="M50" s="520">
        <f t="shared" si="4"/>
        <v>100.48231511254019</v>
      </c>
      <c r="N50" s="89">
        <f>'posebni dio'!K116+'posebni dio'!K267</f>
        <v>2500000</v>
      </c>
      <c r="O50" s="127">
        <f>N50/K50*100</f>
        <v>100</v>
      </c>
      <c r="P50" s="89">
        <f>'posebni dio'!M116+'posebni dio'!M267</f>
        <v>2500000</v>
      </c>
      <c r="Q50" s="127">
        <f>P50/N50*100</f>
        <v>100</v>
      </c>
    </row>
    <row r="51" spans="3:17" s="113" customFormat="1" ht="27">
      <c r="C51" s="124"/>
      <c r="D51" s="124">
        <v>3432</v>
      </c>
      <c r="E51" s="140" t="s">
        <v>172</v>
      </c>
      <c r="F51" s="105">
        <f>'posebni dio'!C117+'posebni dio'!C414+'posebni dio'!C57</f>
        <v>4738373</v>
      </c>
      <c r="G51" s="105">
        <f>'posebni dio'!D117+'posebni dio'!D414+'posebni dio'!D57</f>
        <v>628890.1718760368</v>
      </c>
      <c r="H51" s="105">
        <f>'posebni dio'!E117+'posebni dio'!E414+'posebni dio'!E57</f>
        <v>628890.17</v>
      </c>
      <c r="I51" s="105">
        <f>'posebni dio'!F117+'posebni dio'!F414+'posebni dio'!F57</f>
        <v>0</v>
      </c>
      <c r="J51" s="105">
        <f>'posebni dio'!G117+'posebni dio'!G414+'posebni dio'!G57</f>
        <v>250000</v>
      </c>
      <c r="K51" s="105">
        <f>'posebni dio'!H117+'posebni dio'!H414+'posebni dio'!H57</f>
        <v>0</v>
      </c>
      <c r="L51" s="520"/>
      <c r="M51" s="520">
        <f t="shared" si="4"/>
        <v>0</v>
      </c>
      <c r="N51" s="105">
        <f>'posebni dio'!K117+'posebni dio'!K414+'posebni dio'!K57</f>
        <v>0</v>
      </c>
      <c r="O51" s="127"/>
      <c r="P51" s="105">
        <f>'posebni dio'!M117+'posebni dio'!M414+'posebni dio'!M57</f>
        <v>0</v>
      </c>
      <c r="Q51" s="127"/>
    </row>
    <row r="52" spans="3:17" s="113" customFormat="1" ht="13.5" customHeight="1">
      <c r="C52" s="124"/>
      <c r="D52" s="124">
        <v>3433</v>
      </c>
      <c r="E52" s="164" t="s">
        <v>78</v>
      </c>
      <c r="F52" s="105">
        <f>'posebni dio'!C118+'posebni dio'!C268</f>
        <v>1493208</v>
      </c>
      <c r="G52" s="105">
        <f>'posebni dio'!D118+'posebni dio'!D268</f>
        <v>198182.75930718693</v>
      </c>
      <c r="H52" s="105">
        <f>'posebni dio'!E118+'posebni dio'!E268</f>
        <v>198182.76</v>
      </c>
      <c r="I52" s="89">
        <f>'posebni dio'!F118+'posebni dio'!F268</f>
        <v>200000</v>
      </c>
      <c r="J52" s="89">
        <f>'posebni dio'!G118+'posebni dio'!G268</f>
        <v>200000</v>
      </c>
      <c r="K52" s="89">
        <f>'posebni dio'!H118+'posebni dio'!H268</f>
        <v>101000</v>
      </c>
      <c r="L52" s="520">
        <f>K52/I52*100</f>
        <v>50.5</v>
      </c>
      <c r="M52" s="520">
        <f t="shared" si="4"/>
        <v>50.5</v>
      </c>
      <c r="N52" s="89">
        <f>'posebni dio'!K118+'posebni dio'!K268</f>
        <v>101000</v>
      </c>
      <c r="O52" s="127">
        <f>N52/K52*100</f>
        <v>100</v>
      </c>
      <c r="P52" s="89">
        <f>'posebni dio'!M118+'posebni dio'!M268</f>
        <v>101000</v>
      </c>
      <c r="Q52" s="127">
        <f>P52/N52*100</f>
        <v>100</v>
      </c>
    </row>
    <row r="53" spans="3:17" s="113" customFormat="1" ht="13.5" customHeight="1">
      <c r="C53" s="124"/>
      <c r="D53" s="124">
        <v>3434</v>
      </c>
      <c r="E53" s="140" t="s">
        <v>121</v>
      </c>
      <c r="F53" s="105">
        <f>'posebni dio'!C119+'posebni dio'!C269</f>
        <v>160</v>
      </c>
      <c r="G53" s="105">
        <f>'posebni dio'!D119+'posebni dio'!D269</f>
        <v>21.235649346340168</v>
      </c>
      <c r="H53" s="105">
        <f>'posebni dio'!E119+'posebni dio'!E269</f>
        <v>21.24</v>
      </c>
      <c r="I53" s="89">
        <f>'posebni dio'!F119+'posebni dio'!F269</f>
        <v>14000</v>
      </c>
      <c r="J53" s="89">
        <f>'posebni dio'!G119+'posebni dio'!G269</f>
        <v>14000</v>
      </c>
      <c r="K53" s="89">
        <f>'posebni dio'!H119+'posebni dio'!H269</f>
        <v>12000</v>
      </c>
      <c r="L53" s="520">
        <f>K53/I53*100</f>
        <v>85.71428571428571</v>
      </c>
      <c r="M53" s="520">
        <f t="shared" si="4"/>
        <v>85.71428571428571</v>
      </c>
      <c r="N53" s="89">
        <f>'posebni dio'!K119+'posebni dio'!K269</f>
        <v>12000</v>
      </c>
      <c r="O53" s="127">
        <f>N53/K53*100</f>
        <v>100</v>
      </c>
      <c r="P53" s="89">
        <f>'posebni dio'!M119+'posebni dio'!M269</f>
        <v>12000</v>
      </c>
      <c r="Q53" s="127">
        <f>P53/N53*100</f>
        <v>100</v>
      </c>
    </row>
    <row r="54" spans="3:17" s="113" customFormat="1" ht="13.5">
      <c r="C54" s="124"/>
      <c r="D54" s="125"/>
      <c r="E54" s="166"/>
      <c r="F54" s="105"/>
      <c r="G54" s="105"/>
      <c r="H54" s="105"/>
      <c r="I54" s="89"/>
      <c r="J54" s="89"/>
      <c r="K54" s="89"/>
      <c r="L54" s="101"/>
      <c r="M54" s="101"/>
      <c r="N54" s="89"/>
      <c r="O54" s="127"/>
      <c r="P54" s="89"/>
      <c r="Q54" s="127"/>
    </row>
    <row r="55" spans="2:17" s="113" customFormat="1" ht="13.5" customHeight="1">
      <c r="B55" s="108">
        <v>36</v>
      </c>
      <c r="C55" s="108"/>
      <c r="D55" s="159"/>
      <c r="E55" s="195" t="s">
        <v>274</v>
      </c>
      <c r="F55" s="104">
        <f aca="true" t="shared" si="21" ref="F55:K55">F56+F58</f>
        <v>107884848</v>
      </c>
      <c r="G55" s="104">
        <f t="shared" si="21"/>
        <v>14318780.011945052</v>
      </c>
      <c r="H55" s="104">
        <f t="shared" si="21"/>
        <v>14318780.01</v>
      </c>
      <c r="I55" s="92">
        <f t="shared" si="21"/>
        <v>14622000</v>
      </c>
      <c r="J55" s="92">
        <f t="shared" si="21"/>
        <v>176747407</v>
      </c>
      <c r="K55" s="92">
        <f t="shared" si="21"/>
        <v>10500000</v>
      </c>
      <c r="L55" s="101">
        <f>K55/I55*100</f>
        <v>71.8096019696348</v>
      </c>
      <c r="M55" s="101">
        <f t="shared" si="4"/>
        <v>5.940681211804143</v>
      </c>
      <c r="N55" s="92">
        <f>N56+N58</f>
        <v>10500000</v>
      </c>
      <c r="O55" s="127">
        <f>N55/K55*100</f>
        <v>100</v>
      </c>
      <c r="P55" s="92">
        <f>P56+P58</f>
        <v>10500000</v>
      </c>
      <c r="Q55" s="127">
        <f>P55/N55*100</f>
        <v>100</v>
      </c>
    </row>
    <row r="56" spans="3:17" s="113" customFormat="1" ht="13.5" customHeight="1">
      <c r="C56" s="108">
        <v>363</v>
      </c>
      <c r="D56" s="159"/>
      <c r="E56" s="195" t="s">
        <v>298</v>
      </c>
      <c r="F56" s="104">
        <f aca="true" t="shared" si="22" ref="F56:P56">SUM(F57)</f>
        <v>107884848</v>
      </c>
      <c r="G56" s="104">
        <f t="shared" si="22"/>
        <v>14318780.011945052</v>
      </c>
      <c r="H56" s="104">
        <f t="shared" si="22"/>
        <v>14318780.01</v>
      </c>
      <c r="I56" s="92">
        <f t="shared" si="22"/>
        <v>14622000</v>
      </c>
      <c r="J56" s="92">
        <f t="shared" si="22"/>
        <v>176747407</v>
      </c>
      <c r="K56" s="92">
        <f t="shared" si="22"/>
        <v>10500000</v>
      </c>
      <c r="L56" s="101">
        <f>K56/I56*100</f>
        <v>71.8096019696348</v>
      </c>
      <c r="M56" s="101">
        <f t="shared" si="4"/>
        <v>5.940681211804143</v>
      </c>
      <c r="N56" s="92">
        <f t="shared" si="22"/>
        <v>10500000</v>
      </c>
      <c r="O56" s="127">
        <f>N56/K56*100</f>
        <v>100</v>
      </c>
      <c r="P56" s="92">
        <f t="shared" si="22"/>
        <v>10500000</v>
      </c>
      <c r="Q56" s="127">
        <f>P56/N56*100</f>
        <v>100</v>
      </c>
    </row>
    <row r="57" spans="4:17" s="113" customFormat="1" ht="13.5" customHeight="1">
      <c r="D57" s="196">
        <v>3631</v>
      </c>
      <c r="E57" s="197" t="s">
        <v>276</v>
      </c>
      <c r="F57" s="105">
        <f>'posebni dio'!C10+'posebni dio'!C31+'posebni dio'!C41</f>
        <v>107884848</v>
      </c>
      <c r="G57" s="105">
        <f>'posebni dio'!D10+'posebni dio'!D31+'posebni dio'!D41</f>
        <v>14318780.011945052</v>
      </c>
      <c r="H57" s="105">
        <f>'posebni dio'!E10+'posebni dio'!E31+'posebni dio'!E41</f>
        <v>14318780.01</v>
      </c>
      <c r="I57" s="89">
        <f>'posebni dio'!F10+'posebni dio'!F31+'posebni dio'!F41</f>
        <v>14622000</v>
      </c>
      <c r="J57" s="89">
        <f>'posebni dio'!G10+'posebni dio'!G31+'posebni dio'!G41</f>
        <v>176747407</v>
      </c>
      <c r="K57" s="89">
        <f>'posebni dio'!H10+'posebni dio'!H31+'posebni dio'!H41</f>
        <v>10500000</v>
      </c>
      <c r="L57" s="101">
        <f>K57/I57*100</f>
        <v>71.8096019696348</v>
      </c>
      <c r="M57" s="101">
        <f t="shared" si="4"/>
        <v>5.940681211804143</v>
      </c>
      <c r="N57" s="89">
        <f>'posebni dio'!K10+'posebni dio'!K31+'posebni dio'!K41</f>
        <v>10500000</v>
      </c>
      <c r="O57" s="127">
        <f>N57/K57*100</f>
        <v>100</v>
      </c>
      <c r="P57" s="89">
        <f>'posebni dio'!M10+'posebni dio'!M31+'posebni dio'!M41</f>
        <v>10500000</v>
      </c>
      <c r="Q57" s="127">
        <f>P57/N57*100</f>
        <v>100</v>
      </c>
    </row>
    <row r="58" spans="3:17" s="113" customFormat="1" ht="13.5" customHeight="1">
      <c r="C58" s="199">
        <v>368</v>
      </c>
      <c r="D58" s="200"/>
      <c r="E58" s="142" t="s">
        <v>278</v>
      </c>
      <c r="F58" s="104">
        <f aca="true" t="shared" si="23" ref="F58:P58">F59</f>
        <v>0</v>
      </c>
      <c r="G58" s="104">
        <f t="shared" si="23"/>
        <v>0</v>
      </c>
      <c r="H58" s="104">
        <f t="shared" si="23"/>
        <v>0</v>
      </c>
      <c r="I58" s="92">
        <f t="shared" si="23"/>
        <v>0</v>
      </c>
      <c r="J58" s="92">
        <f t="shared" si="23"/>
        <v>0</v>
      </c>
      <c r="K58" s="92">
        <f t="shared" si="23"/>
        <v>0</v>
      </c>
      <c r="L58" s="101"/>
      <c r="M58" s="101"/>
      <c r="N58" s="92">
        <f t="shared" si="23"/>
        <v>0</v>
      </c>
      <c r="O58" s="127"/>
      <c r="P58" s="92">
        <f t="shared" si="23"/>
        <v>0</v>
      </c>
      <c r="Q58" s="127"/>
    </row>
    <row r="59" spans="4:17" s="113" customFormat="1" ht="13.5" customHeight="1">
      <c r="D59" s="200">
        <v>3681</v>
      </c>
      <c r="E59" s="69" t="s">
        <v>279</v>
      </c>
      <c r="F59" s="105">
        <f>'posebni dio'!C484</f>
        <v>0</v>
      </c>
      <c r="G59" s="105">
        <f>'posebni dio'!D484</f>
        <v>0</v>
      </c>
      <c r="H59" s="105">
        <f>'posebni dio'!E484</f>
        <v>0</v>
      </c>
      <c r="I59" s="89">
        <f>'posebni dio'!F484</f>
        <v>0</v>
      </c>
      <c r="J59" s="89">
        <f>'posebni dio'!G484</f>
        <v>0</v>
      </c>
      <c r="K59" s="89">
        <f>'posebni dio'!H484</f>
        <v>0</v>
      </c>
      <c r="L59" s="520"/>
      <c r="M59" s="520"/>
      <c r="N59" s="89">
        <f>'posebni dio'!K484</f>
        <v>0</v>
      </c>
      <c r="O59" s="127"/>
      <c r="P59" s="89">
        <f>'posebni dio'!M484</f>
        <v>0</v>
      </c>
      <c r="Q59" s="127"/>
    </row>
    <row r="60" spans="3:17" s="113" customFormat="1" ht="13.5">
      <c r="C60" s="124"/>
      <c r="D60" s="125"/>
      <c r="E60" s="166"/>
      <c r="F60" s="105"/>
      <c r="G60" s="105"/>
      <c r="H60" s="105"/>
      <c r="I60" s="89"/>
      <c r="J60" s="89"/>
      <c r="K60" s="89"/>
      <c r="L60" s="101"/>
      <c r="M60" s="101"/>
      <c r="N60" s="89"/>
      <c r="O60" s="127"/>
      <c r="P60" s="89"/>
      <c r="Q60" s="127"/>
    </row>
    <row r="61" spans="2:17" s="113" customFormat="1" ht="24" customHeight="1">
      <c r="B61" s="123">
        <v>37</v>
      </c>
      <c r="C61" s="123"/>
      <c r="D61" s="176"/>
      <c r="E61" s="107" t="s">
        <v>129</v>
      </c>
      <c r="F61" s="104">
        <f aca="true" t="shared" si="24" ref="F61:K61">F62+F66</f>
        <v>32877424535</v>
      </c>
      <c r="G61" s="524">
        <f t="shared" si="24"/>
        <v>4363584117.725131</v>
      </c>
      <c r="H61" s="104">
        <f t="shared" si="24"/>
        <v>4363584117.740001</v>
      </c>
      <c r="I61" s="92">
        <f t="shared" si="24"/>
        <v>4853134763</v>
      </c>
      <c r="J61" s="92">
        <f t="shared" si="24"/>
        <v>4834378130</v>
      </c>
      <c r="K61" s="92">
        <f t="shared" si="24"/>
        <v>5460883683</v>
      </c>
      <c r="L61" s="521">
        <f aca="true" t="shared" si="25" ref="L61:L67">K61/I61*100</f>
        <v>112.52281153685327</v>
      </c>
      <c r="M61" s="521">
        <f t="shared" si="4"/>
        <v>112.95938249249029</v>
      </c>
      <c r="N61" s="92">
        <f>N62+N66</f>
        <v>5659075000</v>
      </c>
      <c r="O61" s="104">
        <f aca="true" t="shared" si="26" ref="O61:O67">N61/K61*100</f>
        <v>103.62929021207647</v>
      </c>
      <c r="P61" s="92">
        <f>P62+P66</f>
        <v>5901713589</v>
      </c>
      <c r="Q61" s="104">
        <f aca="true" t="shared" si="27" ref="Q61:Q67">P61/N61*100</f>
        <v>104.28760157799641</v>
      </c>
    </row>
    <row r="62" spans="3:17" s="113" customFormat="1" ht="30" customHeight="1">
      <c r="C62" s="123">
        <v>371</v>
      </c>
      <c r="D62" s="176"/>
      <c r="E62" s="107" t="s">
        <v>126</v>
      </c>
      <c r="F62" s="104">
        <f aca="true" t="shared" si="28" ref="F62:K62">SUM(F63:F65)</f>
        <v>32877204540</v>
      </c>
      <c r="G62" s="524">
        <f t="shared" si="28"/>
        <v>4363554919.3708935</v>
      </c>
      <c r="H62" s="104">
        <f t="shared" si="28"/>
        <v>4363554919.39</v>
      </c>
      <c r="I62" s="92">
        <f t="shared" si="28"/>
        <v>4853088763</v>
      </c>
      <c r="J62" s="92">
        <f t="shared" si="28"/>
        <v>4834332130</v>
      </c>
      <c r="K62" s="92">
        <f t="shared" si="28"/>
        <v>5460837683</v>
      </c>
      <c r="L62" s="521">
        <f t="shared" si="25"/>
        <v>112.52293023431766</v>
      </c>
      <c r="M62" s="521">
        <f t="shared" si="4"/>
        <v>112.95950580457948</v>
      </c>
      <c r="N62" s="92">
        <f>SUM(N63:N65)</f>
        <v>5659029000</v>
      </c>
      <c r="O62" s="104">
        <f t="shared" si="26"/>
        <v>103.62932078382379</v>
      </c>
      <c r="P62" s="92">
        <f>SUM(P63:P65)</f>
        <v>5901667589</v>
      </c>
      <c r="Q62" s="104">
        <f t="shared" si="27"/>
        <v>104.28763643020737</v>
      </c>
    </row>
    <row r="63" spans="3:17" s="113" customFormat="1" ht="40.5">
      <c r="C63" s="123"/>
      <c r="D63" s="177">
        <v>3711</v>
      </c>
      <c r="E63" s="150" t="s">
        <v>159</v>
      </c>
      <c r="F63" s="105">
        <f>'posebni dio'!C60+'posebni dio'!C135+'posebni dio'!C140+'posebni dio'!C145+'posebni dio'!C150+'posebni dio'!C155+'posebni dio'!C160+'posebni dio'!C165+'posebni dio'!C177+'posebni dio'!C170+'posebni dio'!C67+'posebni dio'!C122+'posebni dio'!C34+'posebni dio'!C44</f>
        <v>3605530854</v>
      </c>
      <c r="G63" s="105">
        <f>'posebni dio'!D60+'posebni dio'!D135+'posebni dio'!D140+'posebni dio'!D145+'posebni dio'!D150+'posebni dio'!D155+'posebni dio'!D160+'posebni dio'!D165+'posebni dio'!D177+'posebni dio'!D170+'posebni dio'!D67+'posebni dio'!D122+'posebni dio'!D34+'posebni dio'!D44</f>
        <v>478536180.76846504</v>
      </c>
      <c r="H63" s="105">
        <f>'posebni dio'!E60+'posebni dio'!E135+'posebni dio'!E140+'posebni dio'!E145+'posebni dio'!E150+'posebni dio'!E155+'posebni dio'!E160+'posebni dio'!E165+'posebni dio'!E177+'posebni dio'!E170+'posebni dio'!E67+'posebni dio'!E122+'posebni dio'!E34+'posebni dio'!E44</f>
        <v>478536180.77</v>
      </c>
      <c r="I63" s="105">
        <f>'posebni dio'!F60+'posebni dio'!F135+'posebni dio'!F140+'posebni dio'!F145+'posebni dio'!F150+'posebni dio'!F155+'posebni dio'!F160+'posebni dio'!F165+'posebni dio'!F177+'posebni dio'!F170+'posebni dio'!F67+'posebni dio'!F122+'posebni dio'!F34+'posebni dio'!F44</f>
        <v>485664763</v>
      </c>
      <c r="J63" s="105">
        <f>'posebni dio'!G60+'posebni dio'!G135+'posebni dio'!G140+'posebni dio'!G145+'posebni dio'!G150+'posebni dio'!G155+'posebni dio'!G160+'posebni dio'!G165+'posebni dio'!G177+'posebni dio'!G170+'posebni dio'!G67+'posebni dio'!G122+'posebni dio'!G34+'posebni dio'!G44</f>
        <v>486664763</v>
      </c>
      <c r="K63" s="89">
        <f>'posebni dio'!H60+'posebni dio'!H135+'posebni dio'!H140+'posebni dio'!H145+'posebni dio'!H150+'posebni dio'!H155+'posebni dio'!H160+'posebni dio'!H165+'posebni dio'!H177+'posebni dio'!H170+'posebni dio'!H67+'posebni dio'!H122+'posebni dio'!H34+'posebni dio'!H44</f>
        <v>505934200</v>
      </c>
      <c r="L63" s="191">
        <f t="shared" si="25"/>
        <v>104.17354491085449</v>
      </c>
      <c r="M63" s="191">
        <f t="shared" si="4"/>
        <v>103.9594888442745</v>
      </c>
      <c r="N63" s="89">
        <f>'posebni dio'!K60+'posebni dio'!K135+'posebni dio'!K140+'posebni dio'!K145+'posebni dio'!K150+'posebni dio'!K155+'posebni dio'!K160+'posebni dio'!K165+'posebni dio'!K177+'posebni dio'!K170+'posebni dio'!K67+'posebni dio'!K122+'posebni dio'!K34+'posebni dio'!K44</f>
        <v>522330000</v>
      </c>
      <c r="O63" s="105">
        <f t="shared" si="26"/>
        <v>103.24069809868557</v>
      </c>
      <c r="P63" s="89">
        <f>'posebni dio'!M60+'posebni dio'!M135+'posebni dio'!M140+'posebni dio'!M145+'posebni dio'!M150+'posebni dio'!M155+'posebni dio'!M160+'posebni dio'!M165+'posebni dio'!M177+'posebni dio'!M170+'posebni dio'!M67+'posebni dio'!M122+'posebni dio'!M34+'posebni dio'!M44</f>
        <v>539300000</v>
      </c>
      <c r="Q63" s="105">
        <f t="shared" si="27"/>
        <v>103.2489039496104</v>
      </c>
    </row>
    <row r="64" spans="3:17" s="113" customFormat="1" ht="40.5">
      <c r="C64" s="124"/>
      <c r="D64" s="177">
        <v>3712</v>
      </c>
      <c r="E64" s="150" t="s">
        <v>148</v>
      </c>
      <c r="F64" s="105">
        <f>'posebni dio'!C13+'posebni dio'!C19+'posebni dio'!C25+'posebni dio'!C35+'posebni dio'!C45+'posebni dio'!C51+'posebni dio'!C61+'posebni dio'!C68+'posebni dio'!C171+'posebni dio'!C219</f>
        <v>8960374917</v>
      </c>
      <c r="G64" s="525">
        <f>'posebni dio'!D13+'posebni dio'!D19+'posebni dio'!D25+'posebni dio'!D35+'posebni dio'!D45+'posebni dio'!D51+'posebni dio'!D61+'posebni dio'!D68+'posebni dio'!D171+'posebni dio'!D219</f>
        <v>1189246123.4322119</v>
      </c>
      <c r="H64" s="105">
        <f>'posebni dio'!E13+'posebni dio'!E19+'posebni dio'!E25+'posebni dio'!E35+'posebni dio'!E45+'posebni dio'!E51+'posebni dio'!E61+'posebni dio'!E68+'posebni dio'!E171+'posebni dio'!E219</f>
        <v>1189246123.44</v>
      </c>
      <c r="I64" s="89">
        <f>'posebni dio'!F13+'posebni dio'!F19+'posebni dio'!F25+'posebni dio'!F35+'posebni dio'!F45+'posebni dio'!F51+'posebni dio'!F61+'posebni dio'!F68+'posebni dio'!F171+'posebni dio'!F219</f>
        <v>1340999000</v>
      </c>
      <c r="J64" s="89">
        <f>'posebni dio'!G13+'posebni dio'!G19+'posebni dio'!G25+'posebni dio'!G35+'posebni dio'!G45+'posebni dio'!G51+'posebni dio'!G61+'posebni dio'!G68+'posebni dio'!G171+'posebni dio'!G219</f>
        <v>1343499000</v>
      </c>
      <c r="K64" s="89">
        <f>'posebni dio'!H13+'posebni dio'!H19+'posebni dio'!H25+'posebni dio'!H35+'posebni dio'!H45+'posebni dio'!H51+'posebni dio'!H61+'posebni dio'!H68+'posebni dio'!H171+'posebni dio'!H219</f>
        <v>1447962000</v>
      </c>
      <c r="L64" s="191">
        <f t="shared" si="25"/>
        <v>107.9763668727568</v>
      </c>
      <c r="M64" s="191">
        <f t="shared" si="4"/>
        <v>107.7754430781117</v>
      </c>
      <c r="N64" s="89">
        <f>'posebni dio'!K13+'posebni dio'!K19+'posebni dio'!K25+'posebni dio'!K35+'posebni dio'!K45+'posebni dio'!K51+'posebni dio'!K61+'posebni dio'!K68+'posebni dio'!K171+'posebni dio'!K219</f>
        <v>1509111000</v>
      </c>
      <c r="O64" s="105">
        <f t="shared" si="26"/>
        <v>104.22310806499067</v>
      </c>
      <c r="P64" s="89">
        <f>'posebni dio'!M13+'posebni dio'!M19+'posebni dio'!M25+'posebni dio'!M35+'posebni dio'!M45+'posebni dio'!M51+'posebni dio'!M61+'posebni dio'!M68+'posebni dio'!M171+'posebni dio'!M219</f>
        <v>1543995000</v>
      </c>
      <c r="Q64" s="105">
        <f t="shared" si="27"/>
        <v>102.31155958706815</v>
      </c>
    </row>
    <row r="65" spans="3:17" s="113" customFormat="1" ht="27.75" customHeight="1">
      <c r="C65" s="124"/>
      <c r="D65" s="177">
        <v>3714</v>
      </c>
      <c r="E65" s="141" t="s">
        <v>161</v>
      </c>
      <c r="F65" s="105">
        <f>'posebni dio'!C14+'posebni dio'!C20+'posebni dio'!C26+'posebni dio'!C36+'posebni dio'!C46+'posebni dio'!C52+'posebni dio'!C62+'posebni dio'!C69+'posebni dio'!C172+'posebni dio'!C220</f>
        <v>20311298769</v>
      </c>
      <c r="G65" s="525">
        <f>'posebni dio'!D14+'posebni dio'!D20+'posebni dio'!D26+'posebni dio'!D36+'posebni dio'!D46+'posebni dio'!D52+'posebni dio'!D62+'posebni dio'!D69+'posebni dio'!D172+'posebni dio'!D220</f>
        <v>2695772615.1702166</v>
      </c>
      <c r="H65" s="105">
        <f>'posebni dio'!E14+'posebni dio'!E20+'posebni dio'!E26+'posebni dio'!E36+'posebni dio'!E46+'posebni dio'!E52+'posebni dio'!E62+'posebni dio'!E69+'posebni dio'!E172+'posebni dio'!E220</f>
        <v>2695772615.1800003</v>
      </c>
      <c r="I65" s="89">
        <f>'posebni dio'!F14+'posebni dio'!F20+'posebni dio'!F26+'posebni dio'!F36+'posebni dio'!F46+'posebni dio'!F52+'posebni dio'!F62+'posebni dio'!F69+'posebni dio'!F172+'posebni dio'!F220</f>
        <v>3026425000</v>
      </c>
      <c r="J65" s="89">
        <f>'posebni dio'!G14+'posebni dio'!G20+'posebni dio'!G26+'posebni dio'!G36+'posebni dio'!G46+'posebni dio'!G52+'posebni dio'!G62+'posebni dio'!G69+'posebni dio'!G172+'posebni dio'!G220</f>
        <v>3004168367</v>
      </c>
      <c r="K65" s="89">
        <f>'posebni dio'!H14+'posebni dio'!H20+'posebni dio'!H26+'posebni dio'!H36+'posebni dio'!H46+'posebni dio'!H52+'posebni dio'!H62+'posebni dio'!H69+'posebni dio'!H172+'posebni dio'!H220</f>
        <v>3506941483</v>
      </c>
      <c r="L65" s="191">
        <f t="shared" si="25"/>
        <v>115.87736299429194</v>
      </c>
      <c r="M65" s="191">
        <f t="shared" si="4"/>
        <v>116.73585014484642</v>
      </c>
      <c r="N65" s="89">
        <f>'posebni dio'!K14+'posebni dio'!K20+'posebni dio'!K26+'posebni dio'!K36+'posebni dio'!K46+'posebni dio'!K52+'posebni dio'!K62+'posebni dio'!K69+'posebni dio'!K172+'posebni dio'!K220</f>
        <v>3627588000</v>
      </c>
      <c r="O65" s="105">
        <f t="shared" si="26"/>
        <v>103.44022041955469</v>
      </c>
      <c r="P65" s="89">
        <f>'posebni dio'!M14+'posebni dio'!M20+'posebni dio'!M26+'posebni dio'!M36+'posebni dio'!M46+'posebni dio'!M52+'posebni dio'!M62+'posebni dio'!M69+'posebni dio'!M172+'posebni dio'!M220</f>
        <v>3818372589</v>
      </c>
      <c r="Q65" s="105">
        <f t="shared" si="27"/>
        <v>105.25926838990536</v>
      </c>
    </row>
    <row r="66" spans="3:17" s="113" customFormat="1" ht="19.5" customHeight="1">
      <c r="C66" s="123">
        <v>372</v>
      </c>
      <c r="D66" s="168"/>
      <c r="E66" s="107" t="s">
        <v>131</v>
      </c>
      <c r="F66" s="104">
        <f aca="true" t="shared" si="29" ref="F66:K66">F67</f>
        <v>219995</v>
      </c>
      <c r="G66" s="104">
        <f t="shared" si="29"/>
        <v>29198.354237175656</v>
      </c>
      <c r="H66" s="104">
        <f t="shared" si="29"/>
        <v>29198.35</v>
      </c>
      <c r="I66" s="92">
        <f t="shared" si="29"/>
        <v>46000</v>
      </c>
      <c r="J66" s="92">
        <f t="shared" si="29"/>
        <v>46000</v>
      </c>
      <c r="K66" s="92">
        <f t="shared" si="29"/>
        <v>46000</v>
      </c>
      <c r="L66" s="101">
        <f t="shared" si="25"/>
        <v>100</v>
      </c>
      <c r="M66" s="101">
        <f t="shared" si="4"/>
        <v>100</v>
      </c>
      <c r="N66" s="92">
        <f>N67</f>
        <v>46000</v>
      </c>
      <c r="O66" s="104">
        <f t="shared" si="26"/>
        <v>100</v>
      </c>
      <c r="P66" s="92">
        <f>P67</f>
        <v>46000</v>
      </c>
      <c r="Q66" s="104">
        <f t="shared" si="27"/>
        <v>100</v>
      </c>
    </row>
    <row r="67" spans="3:17" s="113" customFormat="1" ht="17.25" customHeight="1">
      <c r="C67" s="124"/>
      <c r="D67" s="168">
        <v>3721</v>
      </c>
      <c r="E67" s="141" t="s">
        <v>128</v>
      </c>
      <c r="F67" s="105">
        <f>'posebni dio'!C124</f>
        <v>219995</v>
      </c>
      <c r="G67" s="105">
        <f>'posebni dio'!D124</f>
        <v>29198.354237175656</v>
      </c>
      <c r="H67" s="105">
        <f>'posebni dio'!E124</f>
        <v>29198.35</v>
      </c>
      <c r="I67" s="89">
        <f>'posebni dio'!F124</f>
        <v>46000</v>
      </c>
      <c r="J67" s="89">
        <f>'posebni dio'!G124</f>
        <v>46000</v>
      </c>
      <c r="K67" s="89">
        <f>'posebni dio'!H124</f>
        <v>46000</v>
      </c>
      <c r="L67" s="520">
        <f t="shared" si="25"/>
        <v>100</v>
      </c>
      <c r="M67" s="520">
        <f t="shared" si="4"/>
        <v>100</v>
      </c>
      <c r="N67" s="89">
        <f>'posebni dio'!K124</f>
        <v>46000</v>
      </c>
      <c r="O67" s="105">
        <f t="shared" si="26"/>
        <v>100</v>
      </c>
      <c r="P67" s="89">
        <f>'posebni dio'!M124</f>
        <v>46000</v>
      </c>
      <c r="Q67" s="105">
        <f t="shared" si="27"/>
        <v>100</v>
      </c>
    </row>
    <row r="68" spans="3:17" s="113" customFormat="1" ht="13.5">
      <c r="C68" s="124"/>
      <c r="D68" s="173"/>
      <c r="E68" s="141"/>
      <c r="F68" s="105"/>
      <c r="G68" s="105"/>
      <c r="H68" s="105"/>
      <c r="I68" s="89"/>
      <c r="J68" s="89"/>
      <c r="K68" s="89"/>
      <c r="L68" s="520"/>
      <c r="M68" s="520" t="e">
        <f aca="true" t="shared" si="30" ref="M68:M96">K68/J68*100</f>
        <v>#DIV/0!</v>
      </c>
      <c r="N68" s="89"/>
      <c r="O68" s="127"/>
      <c r="P68" s="89"/>
      <c r="Q68" s="127"/>
    </row>
    <row r="69" spans="2:17" s="113" customFormat="1" ht="13.5" customHeight="1">
      <c r="B69" s="123">
        <v>38</v>
      </c>
      <c r="C69" s="123"/>
      <c r="D69" s="178"/>
      <c r="E69" s="107" t="s">
        <v>217</v>
      </c>
      <c r="F69" s="104">
        <f aca="true" t="shared" si="31" ref="F69:K69">F70+F72</f>
        <v>4093760</v>
      </c>
      <c r="G69" s="524">
        <f t="shared" si="31"/>
        <v>543335.3241754594</v>
      </c>
      <c r="H69" s="104">
        <f t="shared" si="31"/>
        <v>543335.3300000001</v>
      </c>
      <c r="I69" s="92">
        <f t="shared" si="31"/>
        <v>579200</v>
      </c>
      <c r="J69" s="92">
        <f t="shared" si="31"/>
        <v>582400</v>
      </c>
      <c r="K69" s="92">
        <f t="shared" si="31"/>
        <v>584000</v>
      </c>
      <c r="L69" s="101">
        <f>K69/I69*100</f>
        <v>100.82872928176796</v>
      </c>
      <c r="M69" s="101">
        <f t="shared" si="30"/>
        <v>100.27472527472527</v>
      </c>
      <c r="N69" s="92">
        <f>N70+N72</f>
        <v>584000</v>
      </c>
      <c r="O69" s="122">
        <f aca="true" t="shared" si="32" ref="O69:O96">N69/K69*100</f>
        <v>100</v>
      </c>
      <c r="P69" s="92">
        <f>P70+P72</f>
        <v>584000</v>
      </c>
      <c r="Q69" s="122">
        <f aca="true" t="shared" si="33" ref="Q69:Q96">P69/N69*100</f>
        <v>100</v>
      </c>
    </row>
    <row r="70" spans="2:17" s="113" customFormat="1" ht="13.5" customHeight="1">
      <c r="B70" s="123"/>
      <c r="C70" s="123">
        <v>381</v>
      </c>
      <c r="D70" s="178"/>
      <c r="E70" s="107" t="s">
        <v>219</v>
      </c>
      <c r="F70" s="104">
        <f aca="true" t="shared" si="34" ref="F70:P70">SUM(F71)</f>
        <v>45000</v>
      </c>
      <c r="G70" s="104">
        <f t="shared" si="34"/>
        <v>5972.526378658172</v>
      </c>
      <c r="H70" s="104">
        <f t="shared" si="34"/>
        <v>5972.53</v>
      </c>
      <c r="I70" s="92">
        <f t="shared" si="34"/>
        <v>13000</v>
      </c>
      <c r="J70" s="92">
        <f t="shared" si="34"/>
        <v>13000</v>
      </c>
      <c r="K70" s="92">
        <f t="shared" si="34"/>
        <v>13000</v>
      </c>
      <c r="L70" s="101">
        <f>K70/I70*100</f>
        <v>100</v>
      </c>
      <c r="M70" s="101">
        <f t="shared" si="30"/>
        <v>100</v>
      </c>
      <c r="N70" s="92">
        <f t="shared" si="34"/>
        <v>13000</v>
      </c>
      <c r="O70" s="122">
        <f t="shared" si="32"/>
        <v>100</v>
      </c>
      <c r="P70" s="92">
        <f t="shared" si="34"/>
        <v>13000</v>
      </c>
      <c r="Q70" s="122">
        <f t="shared" si="33"/>
        <v>100</v>
      </c>
    </row>
    <row r="71" spans="2:17" s="113" customFormat="1" ht="13.5" customHeight="1">
      <c r="B71" s="123"/>
      <c r="C71" s="123"/>
      <c r="D71" s="125">
        <v>3811</v>
      </c>
      <c r="E71" s="141" t="s">
        <v>220</v>
      </c>
      <c r="F71" s="105">
        <f>'posebni dio'!C272</f>
        <v>45000</v>
      </c>
      <c r="G71" s="105">
        <f>'posebni dio'!D272</f>
        <v>5972.526378658172</v>
      </c>
      <c r="H71" s="105">
        <f>'posebni dio'!E272</f>
        <v>5972.53</v>
      </c>
      <c r="I71" s="89">
        <f>'posebni dio'!F272</f>
        <v>13000</v>
      </c>
      <c r="J71" s="89">
        <f>'posebni dio'!G272</f>
        <v>13000</v>
      </c>
      <c r="K71" s="89">
        <f>'posebni dio'!H272</f>
        <v>13000</v>
      </c>
      <c r="L71" s="520">
        <f>K71/I71*100</f>
        <v>100</v>
      </c>
      <c r="M71" s="520">
        <f t="shared" si="30"/>
        <v>100</v>
      </c>
      <c r="N71" s="89">
        <f>'posebni dio'!K272</f>
        <v>13000</v>
      </c>
      <c r="O71" s="127">
        <f t="shared" si="32"/>
        <v>100</v>
      </c>
      <c r="P71" s="89">
        <f>'posebni dio'!M272</f>
        <v>13000</v>
      </c>
      <c r="Q71" s="127">
        <f t="shared" si="33"/>
        <v>100</v>
      </c>
    </row>
    <row r="72" spans="3:17" s="113" customFormat="1" ht="13.5" customHeight="1">
      <c r="C72" s="123">
        <v>383</v>
      </c>
      <c r="D72" s="178"/>
      <c r="E72" s="107" t="s">
        <v>218</v>
      </c>
      <c r="F72" s="104">
        <f aca="true" t="shared" si="35" ref="F72:K72">SUM(F73:F76)</f>
        <v>4048760</v>
      </c>
      <c r="G72" s="104">
        <f t="shared" si="35"/>
        <v>537362.7977968013</v>
      </c>
      <c r="H72" s="104">
        <f t="shared" si="35"/>
        <v>537362.8</v>
      </c>
      <c r="I72" s="92">
        <f t="shared" si="35"/>
        <v>566200</v>
      </c>
      <c r="J72" s="92">
        <f t="shared" si="35"/>
        <v>569400</v>
      </c>
      <c r="K72" s="92">
        <f t="shared" si="35"/>
        <v>571000</v>
      </c>
      <c r="L72" s="101">
        <f>K72/I72*100</f>
        <v>100.84775697633346</v>
      </c>
      <c r="M72" s="101">
        <f t="shared" si="30"/>
        <v>100.28099754127152</v>
      </c>
      <c r="N72" s="92">
        <f>SUM(N73:N76)</f>
        <v>571000</v>
      </c>
      <c r="O72" s="122">
        <f t="shared" si="32"/>
        <v>100</v>
      </c>
      <c r="P72" s="92">
        <f>SUM(P73:P76)</f>
        <v>571000</v>
      </c>
      <c r="Q72" s="122">
        <f t="shared" si="33"/>
        <v>100</v>
      </c>
    </row>
    <row r="73" spans="3:17" s="113" customFormat="1" ht="13.5" customHeight="1">
      <c r="C73" s="124"/>
      <c r="D73" s="125">
        <v>3831</v>
      </c>
      <c r="E73" s="141" t="s">
        <v>144</v>
      </c>
      <c r="F73" s="105">
        <f>'posebni dio'!C182+'posebni dio'!C127</f>
        <v>3997662</v>
      </c>
      <c r="G73" s="105">
        <f>'posebni dio'!D182+'posebni dio'!D127</f>
        <v>530580.9277324307</v>
      </c>
      <c r="H73" s="105">
        <f>'posebni dio'!E182+'posebni dio'!E127</f>
        <v>530580.93</v>
      </c>
      <c r="I73" s="89">
        <f>'posebni dio'!F182+'posebni dio'!F127</f>
        <v>566000</v>
      </c>
      <c r="J73" s="89">
        <f>'posebni dio'!G182+'posebni dio'!G127</f>
        <v>566000</v>
      </c>
      <c r="K73" s="89">
        <f>'posebni dio'!H182+'posebni dio'!H127</f>
        <v>566000</v>
      </c>
      <c r="L73" s="520">
        <f>K73/I73*100</f>
        <v>100</v>
      </c>
      <c r="M73" s="520">
        <f t="shared" si="30"/>
        <v>100</v>
      </c>
      <c r="N73" s="89">
        <f>'posebni dio'!K182+'posebni dio'!K127</f>
        <v>566000</v>
      </c>
      <c r="O73" s="127">
        <f t="shared" si="32"/>
        <v>100</v>
      </c>
      <c r="P73" s="89">
        <f>'posebni dio'!M182+'posebni dio'!M127</f>
        <v>566000</v>
      </c>
      <c r="Q73" s="127">
        <f t="shared" si="33"/>
        <v>100</v>
      </c>
    </row>
    <row r="74" spans="3:17" s="113" customFormat="1" ht="13.5" customHeight="1">
      <c r="C74" s="124"/>
      <c r="D74" s="125">
        <v>3832</v>
      </c>
      <c r="E74" s="141" t="s">
        <v>215</v>
      </c>
      <c r="F74" s="105">
        <f>'posebni dio'!C128</f>
        <v>0</v>
      </c>
      <c r="G74" s="105">
        <f>'posebni dio'!D128</f>
        <v>0</v>
      </c>
      <c r="H74" s="105">
        <f>'posebni dio'!E128</f>
        <v>0</v>
      </c>
      <c r="I74" s="89">
        <f>'posebni dio'!F128</f>
        <v>0</v>
      </c>
      <c r="J74" s="89">
        <f>'posebni dio'!G128</f>
        <v>0</v>
      </c>
      <c r="K74" s="89">
        <f>'posebni dio'!H128</f>
        <v>0</v>
      </c>
      <c r="L74" s="520"/>
      <c r="M74" s="520"/>
      <c r="N74" s="89">
        <f>'posebni dio'!K128</f>
        <v>0</v>
      </c>
      <c r="O74" s="105"/>
      <c r="P74" s="89">
        <f>'posebni dio'!M128</f>
        <v>0</v>
      </c>
      <c r="Q74" s="105"/>
    </row>
    <row r="75" spans="3:17" s="113" customFormat="1" ht="13.5" customHeight="1">
      <c r="C75" s="124"/>
      <c r="D75" s="125">
        <v>3834</v>
      </c>
      <c r="E75" s="140" t="s">
        <v>273</v>
      </c>
      <c r="F75" s="105">
        <f>'posebni dio'!C129</f>
        <v>0</v>
      </c>
      <c r="G75" s="105">
        <f>'posebni dio'!D129</f>
        <v>0</v>
      </c>
      <c r="H75" s="105">
        <f>'posebni dio'!E129</f>
        <v>0</v>
      </c>
      <c r="I75" s="89">
        <f>'posebni dio'!F129</f>
        <v>0</v>
      </c>
      <c r="J75" s="89">
        <f>'posebni dio'!G129</f>
        <v>0</v>
      </c>
      <c r="K75" s="89">
        <f>'posebni dio'!H129</f>
        <v>0</v>
      </c>
      <c r="L75" s="520"/>
      <c r="M75" s="520"/>
      <c r="N75" s="89">
        <f>'posebni dio'!K129</f>
        <v>0</v>
      </c>
      <c r="O75" s="105"/>
      <c r="P75" s="89">
        <f>'posebni dio'!M129</f>
        <v>0</v>
      </c>
      <c r="Q75" s="105"/>
    </row>
    <row r="76" spans="3:17" s="113" customFormat="1" ht="11.25" customHeight="1">
      <c r="C76" s="124"/>
      <c r="D76" s="125">
        <v>3835</v>
      </c>
      <c r="E76" s="141" t="s">
        <v>176</v>
      </c>
      <c r="F76" s="105">
        <f>'posebni dio'!C130</f>
        <v>51098</v>
      </c>
      <c r="G76" s="105">
        <f>'posebni dio'!D130</f>
        <v>6781.8700643705615</v>
      </c>
      <c r="H76" s="105">
        <f>'posebni dio'!E130</f>
        <v>6781.87</v>
      </c>
      <c r="I76" s="89">
        <f>'posebni dio'!F130</f>
        <v>200</v>
      </c>
      <c r="J76" s="89">
        <f>'posebni dio'!G130</f>
        <v>3400</v>
      </c>
      <c r="K76" s="89">
        <f>'posebni dio'!H130</f>
        <v>5000</v>
      </c>
      <c r="L76" s="520">
        <f aca="true" t="shared" si="36" ref="L76:L96">K76/I76*100</f>
        <v>2500</v>
      </c>
      <c r="M76" s="520">
        <f t="shared" si="30"/>
        <v>147.05882352941177</v>
      </c>
      <c r="N76" s="89">
        <f>'posebni dio'!K130</f>
        <v>5000</v>
      </c>
      <c r="O76" s="105">
        <f t="shared" si="32"/>
        <v>100</v>
      </c>
      <c r="P76" s="89">
        <f>'posebni dio'!M130</f>
        <v>5000</v>
      </c>
      <c r="Q76" s="105">
        <f t="shared" si="33"/>
        <v>100</v>
      </c>
    </row>
    <row r="77" spans="1:17" s="113" customFormat="1" ht="26.25">
      <c r="A77" s="121">
        <v>4</v>
      </c>
      <c r="B77" s="121"/>
      <c r="C77" s="121"/>
      <c r="D77" s="159"/>
      <c r="E77" s="179" t="s">
        <v>73</v>
      </c>
      <c r="F77" s="104">
        <f aca="true" t="shared" si="37" ref="F77:K77">F78+F82+F94</f>
        <v>24870059</v>
      </c>
      <c r="G77" s="524">
        <f t="shared" si="37"/>
        <v>3300824.0759174465</v>
      </c>
      <c r="H77" s="104">
        <f t="shared" si="37"/>
        <v>3300824.0700000003</v>
      </c>
      <c r="I77" s="92">
        <f t="shared" si="37"/>
        <v>24834000</v>
      </c>
      <c r="J77" s="92">
        <f t="shared" si="37"/>
        <v>15587000</v>
      </c>
      <c r="K77" s="92">
        <f t="shared" si="37"/>
        <v>14522800</v>
      </c>
      <c r="L77" s="101">
        <f t="shared" si="36"/>
        <v>58.47950390593542</v>
      </c>
      <c r="M77" s="101">
        <f t="shared" si="30"/>
        <v>93.17251555783666</v>
      </c>
      <c r="N77" s="92">
        <f>N78+N82+N94</f>
        <v>14479000</v>
      </c>
      <c r="O77" s="104">
        <f t="shared" si="32"/>
        <v>99.6984052662021</v>
      </c>
      <c r="P77" s="92">
        <f>P78+P82+P94</f>
        <v>14479000</v>
      </c>
      <c r="Q77" s="104">
        <f t="shared" si="33"/>
        <v>100</v>
      </c>
    </row>
    <row r="78" spans="2:17" s="113" customFormat="1" ht="13.5" customHeight="1">
      <c r="B78" s="123">
        <v>41</v>
      </c>
      <c r="C78" s="123"/>
      <c r="D78" s="178"/>
      <c r="E78" s="169" t="s">
        <v>17</v>
      </c>
      <c r="F78" s="104">
        <f aca="true" t="shared" si="38" ref="F78:K78">F79</f>
        <v>112252</v>
      </c>
      <c r="G78" s="104">
        <f t="shared" si="38"/>
        <v>14898.400690158604</v>
      </c>
      <c r="H78" s="104">
        <f t="shared" si="38"/>
        <v>14898.4</v>
      </c>
      <c r="I78" s="92">
        <f t="shared" si="38"/>
        <v>265000</v>
      </c>
      <c r="J78" s="92">
        <f t="shared" si="38"/>
        <v>207000</v>
      </c>
      <c r="K78" s="92">
        <f t="shared" si="38"/>
        <v>265000</v>
      </c>
      <c r="L78" s="101">
        <f t="shared" si="36"/>
        <v>100</v>
      </c>
      <c r="M78" s="101">
        <f t="shared" si="30"/>
        <v>128.01932367149757</v>
      </c>
      <c r="N78" s="92">
        <f>N79</f>
        <v>265000</v>
      </c>
      <c r="O78" s="122">
        <f t="shared" si="32"/>
        <v>100</v>
      </c>
      <c r="P78" s="92">
        <f>P79</f>
        <v>265000</v>
      </c>
      <c r="Q78" s="122">
        <f t="shared" si="33"/>
        <v>100</v>
      </c>
    </row>
    <row r="79" spans="3:17" s="113" customFormat="1" ht="13.5" customHeight="1">
      <c r="C79" s="123">
        <v>412</v>
      </c>
      <c r="D79" s="125"/>
      <c r="E79" s="106" t="s">
        <v>122</v>
      </c>
      <c r="F79" s="104">
        <f aca="true" t="shared" si="39" ref="F79:K79">F80+F81</f>
        <v>112252</v>
      </c>
      <c r="G79" s="104">
        <f t="shared" si="39"/>
        <v>14898.400690158604</v>
      </c>
      <c r="H79" s="104">
        <f t="shared" si="39"/>
        <v>14898.4</v>
      </c>
      <c r="I79" s="92">
        <f t="shared" si="39"/>
        <v>265000</v>
      </c>
      <c r="J79" s="92">
        <f t="shared" si="39"/>
        <v>207000</v>
      </c>
      <c r="K79" s="92">
        <f t="shared" si="39"/>
        <v>265000</v>
      </c>
      <c r="L79" s="101">
        <f t="shared" si="36"/>
        <v>100</v>
      </c>
      <c r="M79" s="101">
        <f t="shared" si="30"/>
        <v>128.01932367149757</v>
      </c>
      <c r="N79" s="92">
        <f>N80+N81</f>
        <v>265000</v>
      </c>
      <c r="O79" s="122">
        <f t="shared" si="32"/>
        <v>100</v>
      </c>
      <c r="P79" s="92">
        <f>P80+P81</f>
        <v>265000</v>
      </c>
      <c r="Q79" s="122">
        <f t="shared" si="33"/>
        <v>100</v>
      </c>
    </row>
    <row r="80" spans="3:17" s="113" customFormat="1" ht="13.5" hidden="1">
      <c r="C80" s="123"/>
      <c r="D80" s="125">
        <v>4123</v>
      </c>
      <c r="E80" s="138" t="s">
        <v>208</v>
      </c>
      <c r="F80" s="105">
        <f>'posebni dio'!C196</f>
        <v>0</v>
      </c>
      <c r="G80" s="105">
        <f>'posebni dio'!D196</f>
        <v>0</v>
      </c>
      <c r="H80" s="105">
        <f>'posebni dio'!E196</f>
        <v>0</v>
      </c>
      <c r="I80" s="89">
        <f>'posebni dio'!F196</f>
        <v>0</v>
      </c>
      <c r="J80" s="89">
        <f>'posebni dio'!G196</f>
        <v>0</v>
      </c>
      <c r="K80" s="89">
        <f>'posebni dio'!H196</f>
        <v>0</v>
      </c>
      <c r="L80" s="101" t="e">
        <f t="shared" si="36"/>
        <v>#DIV/0!</v>
      </c>
      <c r="M80" s="101" t="e">
        <f t="shared" si="30"/>
        <v>#DIV/0!</v>
      </c>
      <c r="N80" s="89">
        <f>'posebni dio'!K196</f>
        <v>0</v>
      </c>
      <c r="O80" s="127" t="e">
        <f t="shared" si="32"/>
        <v>#DIV/0!</v>
      </c>
      <c r="P80" s="89">
        <f>'posebni dio'!M196</f>
        <v>0</v>
      </c>
      <c r="Q80" s="127" t="e">
        <f t="shared" si="33"/>
        <v>#DIV/0!</v>
      </c>
    </row>
    <row r="81" spans="3:17" s="113" customFormat="1" ht="13.5" customHeight="1">
      <c r="C81" s="123"/>
      <c r="D81" s="125">
        <v>4124</v>
      </c>
      <c r="E81" s="138" t="s">
        <v>173</v>
      </c>
      <c r="F81" s="105">
        <f>'posebni dio'!C197</f>
        <v>112252</v>
      </c>
      <c r="G81" s="105">
        <f>'posebni dio'!D197</f>
        <v>14898.400690158604</v>
      </c>
      <c r="H81" s="105">
        <f>'posebni dio'!E197</f>
        <v>14898.4</v>
      </c>
      <c r="I81" s="89">
        <f>'posebni dio'!F197</f>
        <v>265000</v>
      </c>
      <c r="J81" s="89">
        <f>'posebni dio'!G197</f>
        <v>207000</v>
      </c>
      <c r="K81" s="89">
        <f>'posebni dio'!H197</f>
        <v>265000</v>
      </c>
      <c r="L81" s="520">
        <f t="shared" si="36"/>
        <v>100</v>
      </c>
      <c r="M81" s="520">
        <f t="shared" si="30"/>
        <v>128.01932367149757</v>
      </c>
      <c r="N81" s="89">
        <f>'posebni dio'!K197</f>
        <v>265000</v>
      </c>
      <c r="O81" s="127">
        <f t="shared" si="32"/>
        <v>100</v>
      </c>
      <c r="P81" s="89">
        <f>'posebni dio'!M197</f>
        <v>265000</v>
      </c>
      <c r="Q81" s="127">
        <f t="shared" si="33"/>
        <v>100</v>
      </c>
    </row>
    <row r="82" spans="2:17" s="113" customFormat="1" ht="25.5">
      <c r="B82" s="123">
        <v>42</v>
      </c>
      <c r="C82" s="123"/>
      <c r="D82" s="173"/>
      <c r="E82" s="180" t="s">
        <v>18</v>
      </c>
      <c r="F82" s="104">
        <f aca="true" t="shared" si="40" ref="F82:K82">F83+F85+F90+F92</f>
        <v>17858139</v>
      </c>
      <c r="G82" s="104">
        <f t="shared" si="40"/>
        <v>2370182.3611387615</v>
      </c>
      <c r="H82" s="104">
        <f t="shared" si="40"/>
        <v>2370182.3600000003</v>
      </c>
      <c r="I82" s="92">
        <f t="shared" si="40"/>
        <v>21516000</v>
      </c>
      <c r="J82" s="92">
        <f t="shared" si="40"/>
        <v>13627000</v>
      </c>
      <c r="K82" s="92">
        <f t="shared" si="40"/>
        <v>10939800</v>
      </c>
      <c r="L82" s="101">
        <f t="shared" si="36"/>
        <v>50.844952593418846</v>
      </c>
      <c r="M82" s="101">
        <f t="shared" si="30"/>
        <v>80.2803258237323</v>
      </c>
      <c r="N82" s="92">
        <f>N83+N85+N90+N92</f>
        <v>10896000</v>
      </c>
      <c r="O82" s="104">
        <f t="shared" si="32"/>
        <v>99.59962704985466</v>
      </c>
      <c r="P82" s="92">
        <f>P83+P85+P90+P92</f>
        <v>10896000</v>
      </c>
      <c r="Q82" s="104">
        <f t="shared" si="33"/>
        <v>100</v>
      </c>
    </row>
    <row r="83" spans="3:17" s="113" customFormat="1" ht="13.5">
      <c r="C83" s="123">
        <v>421</v>
      </c>
      <c r="D83" s="173"/>
      <c r="E83" s="181" t="s">
        <v>19</v>
      </c>
      <c r="F83" s="104">
        <f aca="true" t="shared" si="41" ref="F83:K83">F84</f>
        <v>793259</v>
      </c>
      <c r="G83" s="104">
        <f t="shared" si="41"/>
        <v>105283.56228017784</v>
      </c>
      <c r="H83" s="104">
        <f t="shared" si="41"/>
        <v>105283.56</v>
      </c>
      <c r="I83" s="92">
        <f t="shared" si="41"/>
        <v>6551000</v>
      </c>
      <c r="J83" s="92">
        <f t="shared" si="41"/>
        <v>2151000</v>
      </c>
      <c r="K83" s="92">
        <f t="shared" si="41"/>
        <v>8627000</v>
      </c>
      <c r="L83" s="101">
        <f t="shared" si="36"/>
        <v>131.68981834834378</v>
      </c>
      <c r="M83" s="101">
        <f t="shared" si="30"/>
        <v>401.069270106927</v>
      </c>
      <c r="N83" s="92">
        <f>N84</f>
        <v>8627000</v>
      </c>
      <c r="O83" s="122">
        <f t="shared" si="32"/>
        <v>100</v>
      </c>
      <c r="P83" s="92">
        <f>P84</f>
        <v>8627000</v>
      </c>
      <c r="Q83" s="122">
        <f t="shared" si="33"/>
        <v>100</v>
      </c>
    </row>
    <row r="84" spans="3:17" s="113" customFormat="1" ht="13.5">
      <c r="C84" s="123"/>
      <c r="D84" s="168" t="s">
        <v>20</v>
      </c>
      <c r="E84" s="171" t="s">
        <v>21</v>
      </c>
      <c r="F84" s="105">
        <f>'posebni dio'!C200</f>
        <v>793259</v>
      </c>
      <c r="G84" s="105">
        <f>'posebni dio'!D200</f>
        <v>105283.56228017784</v>
      </c>
      <c r="H84" s="105">
        <f>'posebni dio'!E200</f>
        <v>105283.56</v>
      </c>
      <c r="I84" s="89">
        <f>'posebni dio'!F200</f>
        <v>6551000</v>
      </c>
      <c r="J84" s="89">
        <f>'posebni dio'!G200</f>
        <v>2151000</v>
      </c>
      <c r="K84" s="89">
        <f>'posebni dio'!H200</f>
        <v>8627000</v>
      </c>
      <c r="L84" s="520">
        <f t="shared" si="36"/>
        <v>131.68981834834378</v>
      </c>
      <c r="M84" s="520">
        <f t="shared" si="30"/>
        <v>401.069270106927</v>
      </c>
      <c r="N84" s="89">
        <f>'posebni dio'!K200</f>
        <v>8627000</v>
      </c>
      <c r="O84" s="127">
        <f t="shared" si="32"/>
        <v>100</v>
      </c>
      <c r="P84" s="89">
        <f>'posebni dio'!M200</f>
        <v>8627000</v>
      </c>
      <c r="Q84" s="127">
        <f t="shared" si="33"/>
        <v>100</v>
      </c>
    </row>
    <row r="85" spans="3:17" s="113" customFormat="1" ht="13.5">
      <c r="C85" s="123">
        <v>422</v>
      </c>
      <c r="D85" s="173"/>
      <c r="E85" s="165" t="s">
        <v>26</v>
      </c>
      <c r="F85" s="104">
        <f aca="true" t="shared" si="42" ref="F85:K85">SUM(F86:F89)</f>
        <v>15222929</v>
      </c>
      <c r="G85" s="104">
        <f t="shared" si="42"/>
        <v>2020429.8891764549</v>
      </c>
      <c r="H85" s="104">
        <f t="shared" si="42"/>
        <v>2020429.8900000001</v>
      </c>
      <c r="I85" s="92">
        <f t="shared" si="42"/>
        <v>2050000</v>
      </c>
      <c r="J85" s="92">
        <f t="shared" si="42"/>
        <v>1219000</v>
      </c>
      <c r="K85" s="92">
        <f t="shared" si="42"/>
        <v>2093500</v>
      </c>
      <c r="L85" s="101">
        <f t="shared" si="36"/>
        <v>102.1219512195122</v>
      </c>
      <c r="M85" s="101">
        <f t="shared" si="30"/>
        <v>171.73913043478262</v>
      </c>
      <c r="N85" s="92">
        <f>SUM(N86:N89)</f>
        <v>2093500</v>
      </c>
      <c r="O85" s="122">
        <f t="shared" si="32"/>
        <v>100</v>
      </c>
      <c r="P85" s="92">
        <f>SUM(P86:P89)</f>
        <v>2093500</v>
      </c>
      <c r="Q85" s="122">
        <f t="shared" si="33"/>
        <v>100</v>
      </c>
    </row>
    <row r="86" spans="3:17" s="113" customFormat="1" ht="13.5">
      <c r="C86" s="124"/>
      <c r="D86" s="128" t="s">
        <v>22</v>
      </c>
      <c r="E86" s="129" t="s">
        <v>23</v>
      </c>
      <c r="F86" s="105">
        <f>'posebni dio'!C202+'posebni dio'!C277+'posebni dio'!C306+'posebni dio'!C457</f>
        <v>13969796</v>
      </c>
      <c r="G86" s="105">
        <f>'posebni dio'!D202+'posebni dio'!D277+'posebni dio'!D306+'posebni dio'!D457</f>
        <v>1854110.5580994093</v>
      </c>
      <c r="H86" s="105">
        <f>'posebni dio'!E202+'posebni dio'!E277+'posebni dio'!E306+'posebni dio'!E457</f>
        <v>1854110.56</v>
      </c>
      <c r="I86" s="89">
        <f>'posebni dio'!F202+'posebni dio'!F277+'posebni dio'!F306+'posebni dio'!F457</f>
        <v>1749000</v>
      </c>
      <c r="J86" s="89">
        <f>'posebni dio'!G202+'posebni dio'!G277+'posebni dio'!G306+'posebni dio'!G457</f>
        <v>1026000</v>
      </c>
      <c r="K86" s="89">
        <f>'posebni dio'!H202+'posebni dio'!H277+'posebni dio'!H306+'posebni dio'!H457</f>
        <v>1611000</v>
      </c>
      <c r="L86" s="520">
        <f t="shared" si="36"/>
        <v>92.10977701543739</v>
      </c>
      <c r="M86" s="520">
        <f t="shared" si="30"/>
        <v>157.01754385964912</v>
      </c>
      <c r="N86" s="89">
        <f>'posebni dio'!K202+'posebni dio'!K277+'posebni dio'!K306+'posebni dio'!K457</f>
        <v>1611000</v>
      </c>
      <c r="O86" s="127">
        <f t="shared" si="32"/>
        <v>100</v>
      </c>
      <c r="P86" s="89">
        <f>'posebni dio'!M202+'posebni dio'!M277+'posebni dio'!M306+'posebni dio'!M457</f>
        <v>1611000</v>
      </c>
      <c r="Q86" s="127">
        <f t="shared" si="33"/>
        <v>100</v>
      </c>
    </row>
    <row r="87" spans="3:17" s="113" customFormat="1" ht="13.5">
      <c r="C87" s="124"/>
      <c r="D87" s="168" t="s">
        <v>24</v>
      </c>
      <c r="E87" s="171" t="s">
        <v>25</v>
      </c>
      <c r="F87" s="105">
        <f>'posebni dio'!C203+'posebni dio'!C278</f>
        <v>3456</v>
      </c>
      <c r="G87" s="105">
        <f>'posebni dio'!D203+'posebni dio'!D278</f>
        <v>458.6900258809476</v>
      </c>
      <c r="H87" s="105">
        <f>'posebni dio'!E203+'posebni dio'!E278</f>
        <v>458.69</v>
      </c>
      <c r="I87" s="89">
        <f>'posebni dio'!F203+'posebni dio'!F278</f>
        <v>16000</v>
      </c>
      <c r="J87" s="89">
        <f>'posebni dio'!G203+'posebni dio'!G278</f>
        <v>16000</v>
      </c>
      <c r="K87" s="89">
        <f>'posebni dio'!H203+'posebni dio'!H278</f>
        <v>13000</v>
      </c>
      <c r="L87" s="520">
        <f t="shared" si="36"/>
        <v>81.25</v>
      </c>
      <c r="M87" s="520">
        <f t="shared" si="30"/>
        <v>81.25</v>
      </c>
      <c r="N87" s="89">
        <f>'posebni dio'!K203+'posebni dio'!K278</f>
        <v>13000</v>
      </c>
      <c r="O87" s="127">
        <f t="shared" si="32"/>
        <v>100</v>
      </c>
      <c r="P87" s="89">
        <f>'posebni dio'!M203+'posebni dio'!M278</f>
        <v>13000</v>
      </c>
      <c r="Q87" s="127">
        <f t="shared" si="33"/>
        <v>100</v>
      </c>
    </row>
    <row r="88" spans="3:17" s="113" customFormat="1" ht="13.5">
      <c r="C88" s="124"/>
      <c r="D88" s="168">
        <v>4223</v>
      </c>
      <c r="E88" s="138" t="s">
        <v>124</v>
      </c>
      <c r="F88" s="105">
        <f>'posebni dio'!C204+'posebni dio'!C279</f>
        <v>1200896</v>
      </c>
      <c r="G88" s="105">
        <f>'posebni dio'!D204+'posebni dio'!D279</f>
        <v>159386.28973389076</v>
      </c>
      <c r="H88" s="105">
        <f>'posebni dio'!E204+'posebni dio'!E279</f>
        <v>159386.29</v>
      </c>
      <c r="I88" s="89">
        <f>'posebni dio'!F204+'posebni dio'!F279</f>
        <v>267000</v>
      </c>
      <c r="J88" s="89">
        <f>'posebni dio'!G204+'posebni dio'!G279</f>
        <v>159000</v>
      </c>
      <c r="K88" s="89">
        <f>'posebni dio'!H204+'posebni dio'!H279</f>
        <v>454500</v>
      </c>
      <c r="L88" s="520">
        <f t="shared" si="36"/>
        <v>170.2247191011236</v>
      </c>
      <c r="M88" s="520">
        <f t="shared" si="30"/>
        <v>285.8490566037736</v>
      </c>
      <c r="N88" s="89">
        <f>'posebni dio'!K204+'posebni dio'!K279</f>
        <v>454500</v>
      </c>
      <c r="O88" s="127">
        <f t="shared" si="32"/>
        <v>100</v>
      </c>
      <c r="P88" s="89">
        <f>'posebni dio'!M204+'posebni dio'!M279</f>
        <v>454500</v>
      </c>
      <c r="Q88" s="127">
        <f t="shared" si="33"/>
        <v>100</v>
      </c>
    </row>
    <row r="89" spans="3:17" s="113" customFormat="1" ht="13.5">
      <c r="C89" s="124"/>
      <c r="D89" s="168" t="s">
        <v>27</v>
      </c>
      <c r="E89" s="171" t="s">
        <v>1</v>
      </c>
      <c r="F89" s="105">
        <f>'posebni dio'!C205+'posebni dio'!C280</f>
        <v>48781</v>
      </c>
      <c r="G89" s="105">
        <f>'posebni dio'!D205+'posebni dio'!D280</f>
        <v>6474.351317273873</v>
      </c>
      <c r="H89" s="105">
        <f>'posebni dio'!E205+'posebni dio'!E280</f>
        <v>6474.35</v>
      </c>
      <c r="I89" s="89">
        <f>'posebni dio'!F205+'posebni dio'!F280</f>
        <v>18000</v>
      </c>
      <c r="J89" s="89">
        <f>'posebni dio'!G205+'posebni dio'!G280</f>
        <v>18000</v>
      </c>
      <c r="K89" s="89">
        <f>'posebni dio'!H205+'posebni dio'!H280</f>
        <v>15000</v>
      </c>
      <c r="L89" s="520">
        <f t="shared" si="36"/>
        <v>83.33333333333334</v>
      </c>
      <c r="M89" s="520">
        <f t="shared" si="30"/>
        <v>83.33333333333334</v>
      </c>
      <c r="N89" s="89">
        <f>'posebni dio'!K205+'posebni dio'!K280</f>
        <v>15000</v>
      </c>
      <c r="O89" s="127">
        <f t="shared" si="32"/>
        <v>100</v>
      </c>
      <c r="P89" s="89">
        <f>'posebni dio'!M205+'posebni dio'!M280</f>
        <v>15000</v>
      </c>
      <c r="Q89" s="127">
        <f t="shared" si="33"/>
        <v>100</v>
      </c>
    </row>
    <row r="90" spans="3:17" s="113" customFormat="1" ht="13.5">
      <c r="C90" s="123">
        <v>423</v>
      </c>
      <c r="D90" s="182"/>
      <c r="E90" s="169" t="s">
        <v>206</v>
      </c>
      <c r="F90" s="104">
        <f aca="true" t="shared" si="43" ref="F90:P90">SUM(F91)</f>
        <v>229282</v>
      </c>
      <c r="G90" s="104">
        <f t="shared" si="43"/>
        <v>30430.95095892229</v>
      </c>
      <c r="H90" s="104">
        <f t="shared" si="43"/>
        <v>30430.95</v>
      </c>
      <c r="I90" s="92">
        <f t="shared" si="43"/>
        <v>219000</v>
      </c>
      <c r="J90" s="92">
        <f t="shared" si="43"/>
        <v>206000</v>
      </c>
      <c r="K90" s="92">
        <f t="shared" si="43"/>
        <v>43800</v>
      </c>
      <c r="L90" s="101">
        <f t="shared" si="36"/>
        <v>20</v>
      </c>
      <c r="M90" s="101">
        <f t="shared" si="30"/>
        <v>21.262135922330096</v>
      </c>
      <c r="N90" s="92">
        <f t="shared" si="43"/>
        <v>0</v>
      </c>
      <c r="O90" s="104">
        <f t="shared" si="32"/>
        <v>0</v>
      </c>
      <c r="P90" s="92">
        <f t="shared" si="43"/>
        <v>0</v>
      </c>
      <c r="Q90" s="104"/>
    </row>
    <row r="91" spans="3:17" s="113" customFormat="1" ht="13.5">
      <c r="C91" s="124"/>
      <c r="D91" s="168">
        <v>4231</v>
      </c>
      <c r="E91" s="171" t="s">
        <v>207</v>
      </c>
      <c r="F91" s="105">
        <f>'posebni dio'!C207</f>
        <v>229282</v>
      </c>
      <c r="G91" s="105">
        <f>'posebni dio'!D207</f>
        <v>30430.95095892229</v>
      </c>
      <c r="H91" s="105">
        <f>'posebni dio'!E207</f>
        <v>30430.95</v>
      </c>
      <c r="I91" s="89">
        <f>'posebni dio'!F207</f>
        <v>219000</v>
      </c>
      <c r="J91" s="89">
        <f>'posebni dio'!G207</f>
        <v>206000</v>
      </c>
      <c r="K91" s="89">
        <f>'posebni dio'!H207</f>
        <v>43800</v>
      </c>
      <c r="L91" s="520">
        <f t="shared" si="36"/>
        <v>20</v>
      </c>
      <c r="M91" s="520">
        <f t="shared" si="30"/>
        <v>21.262135922330096</v>
      </c>
      <c r="N91" s="89">
        <f>'posebni dio'!K207</f>
        <v>0</v>
      </c>
      <c r="O91" s="105">
        <f t="shared" si="32"/>
        <v>0</v>
      </c>
      <c r="P91" s="89">
        <f>'posebni dio'!M207</f>
        <v>0</v>
      </c>
      <c r="Q91" s="105"/>
    </row>
    <row r="92" spans="3:17" s="108" customFormat="1" ht="12.75">
      <c r="C92" s="123">
        <v>426</v>
      </c>
      <c r="D92" s="182"/>
      <c r="E92" s="78" t="s">
        <v>87</v>
      </c>
      <c r="F92" s="104">
        <f aca="true" t="shared" si="44" ref="F92:K92">F93</f>
        <v>1612669</v>
      </c>
      <c r="G92" s="104">
        <f t="shared" si="44"/>
        <v>214037.9587232066</v>
      </c>
      <c r="H92" s="104">
        <f t="shared" si="44"/>
        <v>214037.96</v>
      </c>
      <c r="I92" s="92">
        <f t="shared" si="44"/>
        <v>12696000</v>
      </c>
      <c r="J92" s="92">
        <f t="shared" si="44"/>
        <v>10051000</v>
      </c>
      <c r="K92" s="92">
        <f t="shared" si="44"/>
        <v>175500</v>
      </c>
      <c r="L92" s="101">
        <f t="shared" si="36"/>
        <v>1.3823251417769375</v>
      </c>
      <c r="M92" s="101">
        <f t="shared" si="30"/>
        <v>1.746094915928763</v>
      </c>
      <c r="N92" s="92">
        <f>N93</f>
        <v>175500</v>
      </c>
      <c r="O92" s="122">
        <f t="shared" si="32"/>
        <v>100</v>
      </c>
      <c r="P92" s="92">
        <f>P93</f>
        <v>175500</v>
      </c>
      <c r="Q92" s="122">
        <f t="shared" si="33"/>
        <v>100</v>
      </c>
    </row>
    <row r="93" spans="3:17" s="113" customFormat="1" ht="13.5">
      <c r="C93" s="124"/>
      <c r="D93" s="128">
        <v>4262</v>
      </c>
      <c r="E93" s="109" t="s">
        <v>86</v>
      </c>
      <c r="F93" s="105">
        <f>'posebni dio'!C282+'posebni dio'!C209+'posebni dio'!C308+'posebni dio'!C459+'posebni dio'!C326+'posebni dio'!C344+'posebni dio'!C362</f>
        <v>1612669</v>
      </c>
      <c r="G93" s="105">
        <f>'posebni dio'!D282+'posebni dio'!D209+'posebni dio'!D308+'posebni dio'!D459+'posebni dio'!D326+'posebni dio'!D344+'posebni dio'!D362</f>
        <v>214037.9587232066</v>
      </c>
      <c r="H93" s="105">
        <f>'posebni dio'!E282+'posebni dio'!E209+'posebni dio'!E308+'posebni dio'!E459+'posebni dio'!E326+'posebni dio'!E344+'posebni dio'!E362</f>
        <v>214037.96</v>
      </c>
      <c r="I93" s="89">
        <f>'posebni dio'!F282+'posebni dio'!F209+'posebni dio'!F308+'posebni dio'!F459+'posebni dio'!F326+'posebni dio'!F344+'posebni dio'!F362</f>
        <v>12696000</v>
      </c>
      <c r="J93" s="89">
        <f>'posebni dio'!G282+'posebni dio'!G209+'posebni dio'!G308+'posebni dio'!G459+'posebni dio'!G326+'posebni dio'!G344+'posebni dio'!G362</f>
        <v>10051000</v>
      </c>
      <c r="K93" s="89">
        <f>'posebni dio'!H282+'posebni dio'!H209+'posebni dio'!H308+'posebni dio'!H459+'posebni dio'!H326+'posebni dio'!H344+'posebni dio'!H362</f>
        <v>175500</v>
      </c>
      <c r="L93" s="520">
        <f t="shared" si="36"/>
        <v>1.3823251417769375</v>
      </c>
      <c r="M93" s="520">
        <f t="shared" si="30"/>
        <v>1.746094915928763</v>
      </c>
      <c r="N93" s="89">
        <f>'posebni dio'!K282+'posebni dio'!K209+'posebni dio'!K308+'posebni dio'!K459+'posebni dio'!K326+'posebni dio'!K344+'posebni dio'!K362</f>
        <v>175500</v>
      </c>
      <c r="O93" s="127">
        <f t="shared" si="32"/>
        <v>100</v>
      </c>
      <c r="P93" s="89">
        <f>'posebni dio'!M282+'posebni dio'!M209+'posebni dio'!M308+'posebni dio'!M459+'posebni dio'!M326+'posebni dio'!M344+'posebni dio'!M362</f>
        <v>175500</v>
      </c>
      <c r="Q93" s="127">
        <f t="shared" si="33"/>
        <v>100</v>
      </c>
    </row>
    <row r="94" spans="2:17" s="113" customFormat="1" ht="26.25">
      <c r="B94" s="186">
        <v>45</v>
      </c>
      <c r="C94" s="123"/>
      <c r="D94" s="130"/>
      <c r="E94" s="154" t="s">
        <v>28</v>
      </c>
      <c r="F94" s="104">
        <f aca="true" t="shared" si="45" ref="F94:K95">F95</f>
        <v>6899668</v>
      </c>
      <c r="G94" s="104">
        <f t="shared" si="45"/>
        <v>915743.3140885261</v>
      </c>
      <c r="H94" s="104">
        <f t="shared" si="45"/>
        <v>915743.31</v>
      </c>
      <c r="I94" s="92">
        <f t="shared" si="45"/>
        <v>3053000</v>
      </c>
      <c r="J94" s="92">
        <f t="shared" si="45"/>
        <v>1753000</v>
      </c>
      <c r="K94" s="92">
        <f t="shared" si="45"/>
        <v>3318000</v>
      </c>
      <c r="L94" s="101">
        <f t="shared" si="36"/>
        <v>108.67998689813298</v>
      </c>
      <c r="M94" s="101">
        <f t="shared" si="30"/>
        <v>189.27552766685682</v>
      </c>
      <c r="N94" s="92">
        <f>N95</f>
        <v>3318000</v>
      </c>
      <c r="O94" s="104">
        <f t="shared" si="32"/>
        <v>100</v>
      </c>
      <c r="P94" s="92">
        <f>P95</f>
        <v>3318000</v>
      </c>
      <c r="Q94" s="104">
        <f t="shared" si="33"/>
        <v>100</v>
      </c>
    </row>
    <row r="95" spans="3:17" s="113" customFormat="1" ht="12.75" customHeight="1">
      <c r="C95" s="123">
        <v>451</v>
      </c>
      <c r="D95" s="130"/>
      <c r="E95" s="165" t="s">
        <v>0</v>
      </c>
      <c r="F95" s="104">
        <f t="shared" si="45"/>
        <v>6899668</v>
      </c>
      <c r="G95" s="104">
        <f t="shared" si="45"/>
        <v>915743.3140885261</v>
      </c>
      <c r="H95" s="104">
        <f t="shared" si="45"/>
        <v>915743.31</v>
      </c>
      <c r="I95" s="92">
        <f t="shared" si="45"/>
        <v>3053000</v>
      </c>
      <c r="J95" s="92">
        <f t="shared" si="45"/>
        <v>1753000</v>
      </c>
      <c r="K95" s="92">
        <f t="shared" si="45"/>
        <v>3318000</v>
      </c>
      <c r="L95" s="101">
        <f t="shared" si="36"/>
        <v>108.67998689813298</v>
      </c>
      <c r="M95" s="101">
        <f t="shared" si="30"/>
        <v>189.27552766685682</v>
      </c>
      <c r="N95" s="92">
        <f>N96</f>
        <v>3318000</v>
      </c>
      <c r="O95" s="122">
        <f t="shared" si="32"/>
        <v>100</v>
      </c>
      <c r="P95" s="92">
        <f>P96</f>
        <v>3318000</v>
      </c>
      <c r="Q95" s="122">
        <f t="shared" si="33"/>
        <v>100</v>
      </c>
    </row>
    <row r="96" spans="3:17" s="113" customFormat="1" ht="12.75" customHeight="1">
      <c r="C96" s="123"/>
      <c r="D96" s="168" t="s">
        <v>29</v>
      </c>
      <c r="E96" s="166" t="s">
        <v>0</v>
      </c>
      <c r="F96" s="105">
        <f>'posebni dio'!C212</f>
        <v>6899668</v>
      </c>
      <c r="G96" s="105">
        <f>'posebni dio'!D212</f>
        <v>915743.3140885261</v>
      </c>
      <c r="H96" s="105">
        <f>'posebni dio'!E212</f>
        <v>915743.31</v>
      </c>
      <c r="I96" s="89">
        <f>'posebni dio'!F212</f>
        <v>3053000</v>
      </c>
      <c r="J96" s="89">
        <f>'posebni dio'!G212</f>
        <v>1753000</v>
      </c>
      <c r="K96" s="89">
        <f>'posebni dio'!H212</f>
        <v>3318000</v>
      </c>
      <c r="L96" s="520">
        <f t="shared" si="36"/>
        <v>108.67998689813298</v>
      </c>
      <c r="M96" s="520">
        <f t="shared" si="30"/>
        <v>189.27552766685682</v>
      </c>
      <c r="N96" s="89">
        <f>'posebni dio'!K212</f>
        <v>3318000</v>
      </c>
      <c r="O96" s="127">
        <f t="shared" si="32"/>
        <v>100</v>
      </c>
      <c r="P96" s="89">
        <f>'posebni dio'!M212</f>
        <v>3318000</v>
      </c>
      <c r="Q96" s="127">
        <f t="shared" si="33"/>
        <v>100</v>
      </c>
    </row>
    <row r="97" spans="3:15" s="3" customFormat="1" ht="13.5">
      <c r="C97" s="38"/>
      <c r="D97" s="38"/>
      <c r="I97" s="113"/>
      <c r="J97" s="113"/>
      <c r="K97" s="79"/>
      <c r="L97" s="85"/>
      <c r="M97" s="85"/>
      <c r="N97" s="79"/>
      <c r="O97" s="85"/>
    </row>
    <row r="98" spans="3:15" s="3" customFormat="1" ht="13.5">
      <c r="C98" s="38"/>
      <c r="D98" s="38"/>
      <c r="I98" s="79"/>
      <c r="J98" s="79"/>
      <c r="K98" s="79"/>
      <c r="L98" s="85"/>
      <c r="M98" s="85"/>
      <c r="N98" s="79"/>
      <c r="O98" s="85"/>
    </row>
    <row r="99" spans="3:15" s="3" customFormat="1" ht="13.5">
      <c r="C99" s="38"/>
      <c r="D99" s="38"/>
      <c r="F99" s="37"/>
      <c r="G99" s="37"/>
      <c r="H99" s="37"/>
      <c r="I99" s="78"/>
      <c r="J99" s="78"/>
      <c r="K99" s="78"/>
      <c r="L99" s="85"/>
      <c r="M99" s="85"/>
      <c r="N99" s="78"/>
      <c r="O99" s="85"/>
    </row>
    <row r="100" spans="3:15" s="3" customFormat="1" ht="13.5">
      <c r="C100" s="38"/>
      <c r="D100" s="38"/>
      <c r="I100" s="79"/>
      <c r="J100" s="79"/>
      <c r="K100" s="79"/>
      <c r="L100" s="85"/>
      <c r="M100" s="85"/>
      <c r="N100" s="79"/>
      <c r="O100" s="85"/>
    </row>
    <row r="101" spans="3:15" s="3" customFormat="1" ht="13.5">
      <c r="C101" s="38"/>
      <c r="D101" s="38"/>
      <c r="I101" s="79"/>
      <c r="J101" s="79"/>
      <c r="K101" s="79"/>
      <c r="L101" s="85"/>
      <c r="M101" s="85"/>
      <c r="N101" s="79"/>
      <c r="O101" s="85"/>
    </row>
    <row r="102" spans="3:15" s="3" customFormat="1" ht="13.5">
      <c r="C102" s="38"/>
      <c r="D102" s="38"/>
      <c r="I102" s="79"/>
      <c r="J102" s="79"/>
      <c r="K102" s="79"/>
      <c r="L102" s="85"/>
      <c r="M102" s="85"/>
      <c r="N102" s="79"/>
      <c r="O102" s="85"/>
    </row>
    <row r="103" spans="3:15" s="3" customFormat="1" ht="13.5">
      <c r="C103" s="38"/>
      <c r="D103" s="38"/>
      <c r="I103" s="79"/>
      <c r="J103" s="79"/>
      <c r="K103" s="79"/>
      <c r="L103" s="85"/>
      <c r="M103" s="85"/>
      <c r="N103" s="79"/>
      <c r="O103" s="85"/>
    </row>
    <row r="104" spans="3:15" s="3" customFormat="1" ht="13.5">
      <c r="C104" s="38"/>
      <c r="D104" s="38"/>
      <c r="I104" s="79"/>
      <c r="J104" s="79"/>
      <c r="K104" s="79"/>
      <c r="L104" s="85"/>
      <c r="M104" s="85"/>
      <c r="N104" s="79"/>
      <c r="O104" s="85"/>
    </row>
    <row r="105" spans="3:15" s="3" customFormat="1" ht="13.5">
      <c r="C105" s="38"/>
      <c r="D105" s="38"/>
      <c r="I105" s="79"/>
      <c r="J105" s="79"/>
      <c r="K105" s="79"/>
      <c r="L105" s="85"/>
      <c r="M105" s="85"/>
      <c r="N105" s="79"/>
      <c r="O105" s="85"/>
    </row>
    <row r="106" spans="3:15" s="3" customFormat="1" ht="13.5">
      <c r="C106" s="38"/>
      <c r="D106" s="38"/>
      <c r="I106" s="79"/>
      <c r="J106" s="79"/>
      <c r="K106" s="79"/>
      <c r="L106" s="85"/>
      <c r="M106" s="85"/>
      <c r="N106" s="79"/>
      <c r="O106" s="85"/>
    </row>
    <row r="107" spans="3:15" s="3" customFormat="1" ht="13.5">
      <c r="C107" s="38"/>
      <c r="D107" s="38"/>
      <c r="I107" s="79"/>
      <c r="J107" s="79"/>
      <c r="K107" s="79"/>
      <c r="L107" s="85"/>
      <c r="M107" s="85"/>
      <c r="N107" s="79"/>
      <c r="O107" s="85"/>
    </row>
    <row r="108" spans="3:15" s="3" customFormat="1" ht="13.5">
      <c r="C108" s="38"/>
      <c r="D108" s="38"/>
      <c r="I108" s="79"/>
      <c r="J108" s="79"/>
      <c r="K108" s="79"/>
      <c r="L108" s="85"/>
      <c r="M108" s="85"/>
      <c r="N108" s="79"/>
      <c r="O108" s="85"/>
    </row>
    <row r="109" spans="3:15" s="3" customFormat="1" ht="13.5">
      <c r="C109" s="38"/>
      <c r="D109" s="38"/>
      <c r="I109" s="79"/>
      <c r="J109" s="79"/>
      <c r="K109" s="79"/>
      <c r="L109" s="85"/>
      <c r="M109" s="85"/>
      <c r="N109" s="79"/>
      <c r="O109" s="85"/>
    </row>
    <row r="110" spans="3:15" s="3" customFormat="1" ht="13.5">
      <c r="C110" s="38"/>
      <c r="D110" s="38"/>
      <c r="I110" s="79"/>
      <c r="J110" s="79"/>
      <c r="K110" s="79"/>
      <c r="L110" s="85"/>
      <c r="M110" s="85"/>
      <c r="N110" s="79"/>
      <c r="O110" s="85"/>
    </row>
    <row r="111" spans="3:15" s="3" customFormat="1" ht="13.5">
      <c r="C111" s="38"/>
      <c r="D111" s="38"/>
      <c r="I111" s="79"/>
      <c r="J111" s="79"/>
      <c r="K111" s="79"/>
      <c r="L111" s="85"/>
      <c r="M111" s="85"/>
      <c r="N111" s="79"/>
      <c r="O111" s="85"/>
    </row>
    <row r="112" spans="3:15" s="3" customFormat="1" ht="13.5">
      <c r="C112" s="38"/>
      <c r="D112" s="38"/>
      <c r="I112" s="79"/>
      <c r="J112" s="79"/>
      <c r="K112" s="79"/>
      <c r="L112" s="85"/>
      <c r="M112" s="85"/>
      <c r="N112" s="79"/>
      <c r="O112" s="85"/>
    </row>
    <row r="113" spans="3:15" s="3" customFormat="1" ht="13.5">
      <c r="C113" s="38"/>
      <c r="D113" s="38"/>
      <c r="I113" s="79"/>
      <c r="J113" s="79"/>
      <c r="K113" s="79"/>
      <c r="L113" s="85"/>
      <c r="M113" s="85"/>
      <c r="N113" s="79"/>
      <c r="O113" s="85"/>
    </row>
    <row r="114" spans="3:15" s="3" customFormat="1" ht="13.5">
      <c r="C114" s="38"/>
      <c r="D114" s="38"/>
      <c r="I114" s="79"/>
      <c r="J114" s="79"/>
      <c r="K114" s="79"/>
      <c r="L114" s="85"/>
      <c r="M114" s="85"/>
      <c r="N114" s="79"/>
      <c r="O114" s="85"/>
    </row>
    <row r="115" spans="3:15" s="3" customFormat="1" ht="13.5">
      <c r="C115" s="38"/>
      <c r="D115" s="38"/>
      <c r="I115" s="79"/>
      <c r="J115" s="79"/>
      <c r="K115" s="79"/>
      <c r="L115" s="85"/>
      <c r="M115" s="85"/>
      <c r="N115" s="79"/>
      <c r="O115" s="85"/>
    </row>
    <row r="116" spans="3:15" s="3" customFormat="1" ht="13.5">
      <c r="C116" s="38"/>
      <c r="D116" s="38"/>
      <c r="I116" s="79"/>
      <c r="J116" s="79"/>
      <c r="K116" s="79"/>
      <c r="L116" s="85"/>
      <c r="M116" s="85"/>
      <c r="N116" s="79"/>
      <c r="O116" s="85"/>
    </row>
    <row r="117" spans="3:15" s="3" customFormat="1" ht="13.5">
      <c r="C117" s="38"/>
      <c r="D117" s="38"/>
      <c r="I117" s="79"/>
      <c r="J117" s="79"/>
      <c r="K117" s="79"/>
      <c r="L117" s="85"/>
      <c r="M117" s="85"/>
      <c r="N117" s="79"/>
      <c r="O117" s="85"/>
    </row>
    <row r="118" spans="3:15" s="3" customFormat="1" ht="13.5">
      <c r="C118" s="38"/>
      <c r="D118" s="38"/>
      <c r="I118" s="79"/>
      <c r="J118" s="79"/>
      <c r="K118" s="79"/>
      <c r="L118" s="85"/>
      <c r="M118" s="85"/>
      <c r="N118" s="79"/>
      <c r="O118" s="85"/>
    </row>
    <row r="119" spans="3:15" s="3" customFormat="1" ht="13.5">
      <c r="C119" s="38"/>
      <c r="D119" s="38"/>
      <c r="I119" s="79"/>
      <c r="J119" s="79"/>
      <c r="K119" s="79"/>
      <c r="L119" s="85"/>
      <c r="M119" s="85"/>
      <c r="N119" s="79"/>
      <c r="O119" s="85"/>
    </row>
    <row r="120" spans="3:15" s="3" customFormat="1" ht="13.5">
      <c r="C120" s="38"/>
      <c r="D120" s="38"/>
      <c r="I120" s="79"/>
      <c r="J120" s="79"/>
      <c r="K120" s="79"/>
      <c r="L120" s="85"/>
      <c r="M120" s="85"/>
      <c r="N120" s="79"/>
      <c r="O120" s="85"/>
    </row>
    <row r="121" spans="3:15" s="3" customFormat="1" ht="13.5">
      <c r="C121" s="38"/>
      <c r="D121" s="38"/>
      <c r="I121" s="79"/>
      <c r="J121" s="79"/>
      <c r="K121" s="79"/>
      <c r="L121" s="85"/>
      <c r="M121" s="85"/>
      <c r="N121" s="79"/>
      <c r="O121" s="85"/>
    </row>
    <row r="122" spans="3:15" s="3" customFormat="1" ht="13.5">
      <c r="C122" s="38"/>
      <c r="D122" s="38"/>
      <c r="I122" s="79"/>
      <c r="J122" s="79"/>
      <c r="K122" s="79"/>
      <c r="L122" s="85"/>
      <c r="M122" s="85"/>
      <c r="N122" s="79"/>
      <c r="O122" s="85"/>
    </row>
    <row r="123" spans="3:15" s="3" customFormat="1" ht="13.5">
      <c r="C123" s="38"/>
      <c r="D123" s="38"/>
      <c r="I123" s="79"/>
      <c r="J123" s="79"/>
      <c r="K123" s="79"/>
      <c r="L123" s="85"/>
      <c r="M123" s="85"/>
      <c r="N123" s="79"/>
      <c r="O123" s="85"/>
    </row>
    <row r="124" spans="3:15" s="3" customFormat="1" ht="13.5">
      <c r="C124" s="38"/>
      <c r="D124" s="38"/>
      <c r="I124" s="79"/>
      <c r="J124" s="79"/>
      <c r="K124" s="79"/>
      <c r="L124" s="85"/>
      <c r="M124" s="85"/>
      <c r="N124" s="79"/>
      <c r="O124" s="85"/>
    </row>
    <row r="125" spans="3:15" s="3" customFormat="1" ht="13.5">
      <c r="C125" s="38"/>
      <c r="D125" s="38"/>
      <c r="I125" s="79"/>
      <c r="J125" s="79"/>
      <c r="K125" s="79"/>
      <c r="L125" s="85"/>
      <c r="M125" s="85"/>
      <c r="N125" s="79"/>
      <c r="O125" s="85"/>
    </row>
    <row r="126" spans="3:15" s="3" customFormat="1" ht="13.5">
      <c r="C126" s="38"/>
      <c r="D126" s="38"/>
      <c r="I126" s="79"/>
      <c r="J126" s="79"/>
      <c r="K126" s="79"/>
      <c r="L126" s="85"/>
      <c r="M126" s="85"/>
      <c r="N126" s="79"/>
      <c r="O126" s="85"/>
    </row>
    <row r="127" spans="3:15" s="3" customFormat="1" ht="13.5">
      <c r="C127" s="38"/>
      <c r="D127" s="38"/>
      <c r="I127" s="79"/>
      <c r="J127" s="79"/>
      <c r="K127" s="79"/>
      <c r="L127" s="85"/>
      <c r="M127" s="85"/>
      <c r="N127" s="79"/>
      <c r="O127" s="85"/>
    </row>
    <row r="128" spans="3:15" s="3" customFormat="1" ht="13.5">
      <c r="C128" s="38"/>
      <c r="D128" s="38"/>
      <c r="I128" s="79"/>
      <c r="J128" s="79"/>
      <c r="K128" s="79"/>
      <c r="L128" s="85"/>
      <c r="M128" s="85"/>
      <c r="N128" s="79"/>
      <c r="O128" s="85"/>
    </row>
    <row r="129" spans="3:15" s="3" customFormat="1" ht="13.5">
      <c r="C129" s="38"/>
      <c r="D129" s="38"/>
      <c r="I129" s="79"/>
      <c r="J129" s="79"/>
      <c r="K129" s="79"/>
      <c r="L129" s="85"/>
      <c r="M129" s="85"/>
      <c r="N129" s="79"/>
      <c r="O129" s="85"/>
    </row>
    <row r="130" spans="3:15" s="3" customFormat="1" ht="13.5">
      <c r="C130" s="38"/>
      <c r="D130" s="38"/>
      <c r="I130" s="79"/>
      <c r="J130" s="79"/>
      <c r="K130" s="79"/>
      <c r="L130" s="85"/>
      <c r="M130" s="85"/>
      <c r="N130" s="79"/>
      <c r="O130" s="85"/>
    </row>
    <row r="131" spans="3:15" s="3" customFormat="1" ht="13.5">
      <c r="C131" s="38"/>
      <c r="D131" s="38"/>
      <c r="I131" s="79"/>
      <c r="J131" s="79"/>
      <c r="K131" s="79"/>
      <c r="L131" s="85"/>
      <c r="M131" s="85"/>
      <c r="N131" s="79"/>
      <c r="O131" s="85"/>
    </row>
    <row r="132" spans="3:15" s="3" customFormat="1" ht="13.5">
      <c r="C132" s="38"/>
      <c r="D132" s="38"/>
      <c r="I132" s="79"/>
      <c r="J132" s="79"/>
      <c r="K132" s="79"/>
      <c r="L132" s="85"/>
      <c r="M132" s="85"/>
      <c r="N132" s="79"/>
      <c r="O132" s="85"/>
    </row>
    <row r="133" spans="3:15" s="3" customFormat="1" ht="13.5">
      <c r="C133" s="38"/>
      <c r="D133" s="38"/>
      <c r="I133" s="79"/>
      <c r="J133" s="79"/>
      <c r="K133" s="79"/>
      <c r="L133" s="85"/>
      <c r="M133" s="85"/>
      <c r="N133" s="79"/>
      <c r="O133" s="85"/>
    </row>
    <row r="134" spans="3:15" s="3" customFormat="1" ht="13.5">
      <c r="C134" s="38"/>
      <c r="D134" s="38"/>
      <c r="I134" s="79"/>
      <c r="J134" s="79"/>
      <c r="K134" s="79"/>
      <c r="L134" s="85"/>
      <c r="M134" s="85"/>
      <c r="N134" s="79"/>
      <c r="O134" s="85"/>
    </row>
    <row r="135" spans="3:15" s="3" customFormat="1" ht="13.5">
      <c r="C135" s="38"/>
      <c r="D135" s="38"/>
      <c r="I135" s="79"/>
      <c r="J135" s="79"/>
      <c r="K135" s="79"/>
      <c r="L135" s="85"/>
      <c r="M135" s="85"/>
      <c r="N135" s="79"/>
      <c r="O135" s="85"/>
    </row>
    <row r="136" spans="3:15" s="3" customFormat="1" ht="13.5">
      <c r="C136" s="38"/>
      <c r="D136" s="38"/>
      <c r="I136" s="79"/>
      <c r="J136" s="79"/>
      <c r="K136" s="79"/>
      <c r="L136" s="85"/>
      <c r="M136" s="85"/>
      <c r="N136" s="79"/>
      <c r="O136" s="85"/>
    </row>
    <row r="137" spans="3:15" s="3" customFormat="1" ht="13.5">
      <c r="C137" s="38"/>
      <c r="D137" s="38"/>
      <c r="I137" s="79"/>
      <c r="J137" s="79"/>
      <c r="K137" s="79"/>
      <c r="L137" s="85"/>
      <c r="M137" s="85"/>
      <c r="N137" s="79"/>
      <c r="O137" s="85"/>
    </row>
    <row r="138" spans="3:15" s="3" customFormat="1" ht="13.5">
      <c r="C138" s="38"/>
      <c r="D138" s="38"/>
      <c r="I138" s="79"/>
      <c r="J138" s="79"/>
      <c r="K138" s="79"/>
      <c r="L138" s="85"/>
      <c r="M138" s="85"/>
      <c r="N138" s="79"/>
      <c r="O138" s="85"/>
    </row>
    <row r="139" spans="3:15" s="3" customFormat="1" ht="13.5">
      <c r="C139" s="38"/>
      <c r="D139" s="38"/>
      <c r="I139" s="79"/>
      <c r="J139" s="79"/>
      <c r="K139" s="79"/>
      <c r="L139" s="85"/>
      <c r="M139" s="85"/>
      <c r="N139" s="79"/>
      <c r="O139" s="85"/>
    </row>
    <row r="140" spans="3:15" s="3" customFormat="1" ht="13.5">
      <c r="C140" s="38"/>
      <c r="D140" s="38"/>
      <c r="I140" s="79"/>
      <c r="J140" s="79"/>
      <c r="K140" s="79"/>
      <c r="L140" s="85"/>
      <c r="M140" s="85"/>
      <c r="N140" s="79"/>
      <c r="O140" s="85"/>
    </row>
    <row r="141" spans="3:15" s="3" customFormat="1" ht="13.5">
      <c r="C141" s="38"/>
      <c r="D141" s="38"/>
      <c r="I141" s="79"/>
      <c r="J141" s="79"/>
      <c r="K141" s="79"/>
      <c r="L141" s="85"/>
      <c r="M141" s="85"/>
      <c r="N141" s="79"/>
      <c r="O141" s="85"/>
    </row>
    <row r="142" spans="3:15" s="3" customFormat="1" ht="13.5">
      <c r="C142" s="38"/>
      <c r="D142" s="38"/>
      <c r="I142" s="79"/>
      <c r="J142" s="79"/>
      <c r="K142" s="79"/>
      <c r="L142" s="85"/>
      <c r="M142" s="85"/>
      <c r="N142" s="79"/>
      <c r="O142" s="85"/>
    </row>
    <row r="143" spans="3:15" s="3" customFormat="1" ht="13.5">
      <c r="C143" s="38"/>
      <c r="D143" s="38"/>
      <c r="I143" s="79"/>
      <c r="J143" s="79"/>
      <c r="K143" s="79"/>
      <c r="L143" s="85"/>
      <c r="M143" s="85"/>
      <c r="N143" s="79"/>
      <c r="O143" s="85"/>
    </row>
    <row r="144" spans="3:15" s="3" customFormat="1" ht="13.5">
      <c r="C144" s="38"/>
      <c r="D144" s="38"/>
      <c r="I144" s="79"/>
      <c r="J144" s="79"/>
      <c r="K144" s="79"/>
      <c r="L144" s="85"/>
      <c r="M144" s="85"/>
      <c r="N144" s="79"/>
      <c r="O144" s="85"/>
    </row>
    <row r="145" spans="3:15" s="3" customFormat="1" ht="13.5">
      <c r="C145" s="38"/>
      <c r="D145" s="38"/>
      <c r="I145" s="79"/>
      <c r="J145" s="79"/>
      <c r="K145" s="79"/>
      <c r="L145" s="85"/>
      <c r="M145" s="85"/>
      <c r="N145" s="79"/>
      <c r="O145" s="85"/>
    </row>
    <row r="146" spans="3:15" s="3" customFormat="1" ht="13.5">
      <c r="C146" s="38"/>
      <c r="D146" s="38"/>
      <c r="I146" s="79"/>
      <c r="J146" s="79"/>
      <c r="K146" s="79"/>
      <c r="L146" s="85"/>
      <c r="M146" s="85"/>
      <c r="N146" s="79"/>
      <c r="O146" s="85"/>
    </row>
    <row r="147" spans="3:15" s="3" customFormat="1" ht="13.5">
      <c r="C147" s="38"/>
      <c r="D147" s="38"/>
      <c r="I147" s="79"/>
      <c r="J147" s="79"/>
      <c r="K147" s="79"/>
      <c r="L147" s="85"/>
      <c r="M147" s="85"/>
      <c r="N147" s="79"/>
      <c r="O147" s="85"/>
    </row>
    <row r="148" spans="3:15" s="3" customFormat="1" ht="13.5">
      <c r="C148" s="38"/>
      <c r="D148" s="38"/>
      <c r="I148" s="79"/>
      <c r="J148" s="79"/>
      <c r="K148" s="79"/>
      <c r="L148" s="85"/>
      <c r="M148" s="85"/>
      <c r="N148" s="79"/>
      <c r="O148" s="85"/>
    </row>
    <row r="149" spans="3:15" s="3" customFormat="1" ht="13.5">
      <c r="C149" s="38"/>
      <c r="D149" s="38"/>
      <c r="I149" s="79"/>
      <c r="J149" s="79"/>
      <c r="K149" s="79"/>
      <c r="L149" s="85"/>
      <c r="M149" s="85"/>
      <c r="N149" s="79"/>
      <c r="O149" s="85"/>
    </row>
    <row r="150" spans="3:15" s="3" customFormat="1" ht="13.5">
      <c r="C150" s="38"/>
      <c r="D150" s="38"/>
      <c r="I150" s="79"/>
      <c r="J150" s="79"/>
      <c r="K150" s="79"/>
      <c r="L150" s="85"/>
      <c r="M150" s="85"/>
      <c r="N150" s="79"/>
      <c r="O150" s="85"/>
    </row>
    <row r="151" spans="3:15" s="3" customFormat="1" ht="13.5">
      <c r="C151" s="38"/>
      <c r="D151" s="38"/>
      <c r="I151" s="79"/>
      <c r="J151" s="79"/>
      <c r="K151" s="79"/>
      <c r="L151" s="85"/>
      <c r="M151" s="85"/>
      <c r="N151" s="79"/>
      <c r="O151" s="85"/>
    </row>
    <row r="152" spans="3:15" s="3" customFormat="1" ht="13.5">
      <c r="C152" s="38"/>
      <c r="D152" s="38"/>
      <c r="I152" s="79"/>
      <c r="J152" s="79"/>
      <c r="K152" s="79"/>
      <c r="L152" s="85"/>
      <c r="M152" s="85"/>
      <c r="N152" s="79"/>
      <c r="O152" s="85"/>
    </row>
    <row r="153" spans="3:15" s="3" customFormat="1" ht="13.5">
      <c r="C153" s="38"/>
      <c r="D153" s="38"/>
      <c r="I153" s="79"/>
      <c r="J153" s="79"/>
      <c r="K153" s="79"/>
      <c r="L153" s="85"/>
      <c r="M153" s="85"/>
      <c r="N153" s="79"/>
      <c r="O153" s="85"/>
    </row>
    <row r="154" spans="3:15" s="3" customFormat="1" ht="13.5">
      <c r="C154" s="38"/>
      <c r="D154" s="38"/>
      <c r="I154" s="79"/>
      <c r="J154" s="79"/>
      <c r="K154" s="79"/>
      <c r="L154" s="85"/>
      <c r="M154" s="85"/>
      <c r="N154" s="79"/>
      <c r="O154" s="85"/>
    </row>
    <row r="155" spans="3:15" s="3" customFormat="1" ht="13.5">
      <c r="C155" s="38"/>
      <c r="D155" s="38"/>
      <c r="I155" s="79"/>
      <c r="J155" s="79"/>
      <c r="K155" s="79"/>
      <c r="L155" s="85"/>
      <c r="M155" s="85"/>
      <c r="N155" s="79"/>
      <c r="O155" s="85"/>
    </row>
    <row r="156" spans="3:15" s="3" customFormat="1" ht="13.5">
      <c r="C156" s="38"/>
      <c r="D156" s="38"/>
      <c r="I156" s="79"/>
      <c r="J156" s="79"/>
      <c r="K156" s="79"/>
      <c r="L156" s="85"/>
      <c r="M156" s="85"/>
      <c r="N156" s="79"/>
      <c r="O156" s="85"/>
    </row>
    <row r="157" spans="3:15" s="3" customFormat="1" ht="13.5">
      <c r="C157" s="38"/>
      <c r="D157" s="38"/>
      <c r="I157" s="79"/>
      <c r="J157" s="79"/>
      <c r="K157" s="79"/>
      <c r="L157" s="85"/>
      <c r="M157" s="85"/>
      <c r="N157" s="79"/>
      <c r="O157" s="85"/>
    </row>
    <row r="158" spans="3:15" s="3" customFormat="1" ht="13.5">
      <c r="C158" s="38"/>
      <c r="D158" s="38"/>
      <c r="I158" s="79"/>
      <c r="J158" s="79"/>
      <c r="K158" s="79"/>
      <c r="L158" s="85"/>
      <c r="M158" s="85"/>
      <c r="N158" s="79"/>
      <c r="O158" s="85"/>
    </row>
    <row r="159" spans="3:15" s="3" customFormat="1" ht="13.5">
      <c r="C159" s="38"/>
      <c r="D159" s="38"/>
      <c r="I159" s="79"/>
      <c r="J159" s="79"/>
      <c r="K159" s="79"/>
      <c r="L159" s="85"/>
      <c r="M159" s="85"/>
      <c r="N159" s="79"/>
      <c r="O159" s="85"/>
    </row>
    <row r="160" spans="3:15" s="3" customFormat="1" ht="13.5">
      <c r="C160" s="38"/>
      <c r="D160" s="38"/>
      <c r="I160" s="79"/>
      <c r="J160" s="79"/>
      <c r="K160" s="79"/>
      <c r="L160" s="85"/>
      <c r="M160" s="85"/>
      <c r="N160" s="79"/>
      <c r="O160" s="85"/>
    </row>
    <row r="161" spans="3:15" s="3" customFormat="1" ht="13.5">
      <c r="C161" s="38"/>
      <c r="D161" s="38"/>
      <c r="I161" s="79"/>
      <c r="J161" s="79"/>
      <c r="K161" s="79"/>
      <c r="L161" s="85"/>
      <c r="M161" s="85"/>
      <c r="N161" s="79"/>
      <c r="O161" s="85"/>
    </row>
    <row r="162" spans="3:15" s="3" customFormat="1" ht="13.5">
      <c r="C162" s="38"/>
      <c r="D162" s="38"/>
      <c r="I162" s="79"/>
      <c r="J162" s="79"/>
      <c r="K162" s="79"/>
      <c r="L162" s="85"/>
      <c r="M162" s="85"/>
      <c r="N162" s="79"/>
      <c r="O162" s="85"/>
    </row>
    <row r="163" spans="3:15" s="3" customFormat="1" ht="13.5">
      <c r="C163" s="38"/>
      <c r="D163" s="38"/>
      <c r="I163" s="79"/>
      <c r="J163" s="79"/>
      <c r="K163" s="79"/>
      <c r="L163" s="85"/>
      <c r="M163" s="85"/>
      <c r="N163" s="79"/>
      <c r="O163" s="85"/>
    </row>
    <row r="164" spans="3:15" s="3" customFormat="1" ht="13.5">
      <c r="C164" s="38"/>
      <c r="D164" s="38"/>
      <c r="I164" s="79"/>
      <c r="J164" s="79"/>
      <c r="K164" s="79"/>
      <c r="L164" s="85"/>
      <c r="M164" s="85"/>
      <c r="N164" s="79"/>
      <c r="O164" s="85"/>
    </row>
    <row r="165" spans="3:15" s="3" customFormat="1" ht="13.5">
      <c r="C165" s="38"/>
      <c r="D165" s="38"/>
      <c r="I165" s="79"/>
      <c r="J165" s="79"/>
      <c r="K165" s="79"/>
      <c r="L165" s="85"/>
      <c r="M165" s="85"/>
      <c r="N165" s="79"/>
      <c r="O165" s="85"/>
    </row>
    <row r="166" spans="3:15" s="3" customFormat="1" ht="13.5">
      <c r="C166" s="38"/>
      <c r="D166" s="38"/>
      <c r="I166" s="79"/>
      <c r="J166" s="79"/>
      <c r="K166" s="79"/>
      <c r="L166" s="85"/>
      <c r="M166" s="85"/>
      <c r="N166" s="79"/>
      <c r="O166" s="85"/>
    </row>
    <row r="167" spans="3:15" s="3" customFormat="1" ht="13.5">
      <c r="C167" s="38"/>
      <c r="D167" s="38"/>
      <c r="I167" s="79"/>
      <c r="J167" s="79"/>
      <c r="K167" s="79"/>
      <c r="L167" s="85"/>
      <c r="M167" s="85"/>
      <c r="N167" s="79"/>
      <c r="O167" s="85"/>
    </row>
    <row r="168" spans="3:15" s="3" customFormat="1" ht="13.5">
      <c r="C168" s="38"/>
      <c r="D168" s="38"/>
      <c r="I168" s="79"/>
      <c r="J168" s="79"/>
      <c r="K168" s="79"/>
      <c r="L168" s="85"/>
      <c r="M168" s="85"/>
      <c r="N168" s="79"/>
      <c r="O168" s="85"/>
    </row>
    <row r="169" spans="3:15" s="3" customFormat="1" ht="13.5">
      <c r="C169" s="38"/>
      <c r="D169" s="38"/>
      <c r="I169" s="79"/>
      <c r="J169" s="79"/>
      <c r="K169" s="79"/>
      <c r="L169" s="85"/>
      <c r="M169" s="85"/>
      <c r="N169" s="79"/>
      <c r="O169" s="85"/>
    </row>
    <row r="170" spans="3:15" s="3" customFormat="1" ht="13.5">
      <c r="C170" s="38"/>
      <c r="D170" s="38"/>
      <c r="I170" s="79"/>
      <c r="J170" s="79"/>
      <c r="K170" s="79"/>
      <c r="L170" s="85"/>
      <c r="M170" s="85"/>
      <c r="N170" s="79"/>
      <c r="O170" s="85"/>
    </row>
    <row r="171" spans="3:15" s="3" customFormat="1" ht="13.5">
      <c r="C171" s="38"/>
      <c r="D171" s="38"/>
      <c r="I171" s="79"/>
      <c r="J171" s="79"/>
      <c r="K171" s="79"/>
      <c r="L171" s="85"/>
      <c r="M171" s="85"/>
      <c r="N171" s="79"/>
      <c r="O171" s="85"/>
    </row>
    <row r="172" spans="3:15" s="3" customFormat="1" ht="13.5">
      <c r="C172" s="38"/>
      <c r="D172" s="38"/>
      <c r="I172" s="79"/>
      <c r="J172" s="79"/>
      <c r="K172" s="79"/>
      <c r="L172" s="85"/>
      <c r="M172" s="85"/>
      <c r="N172" s="79"/>
      <c r="O172" s="85"/>
    </row>
    <row r="173" spans="3:15" s="3" customFormat="1" ht="13.5">
      <c r="C173" s="38"/>
      <c r="D173" s="38"/>
      <c r="I173" s="79"/>
      <c r="J173" s="79"/>
      <c r="K173" s="79"/>
      <c r="L173" s="85"/>
      <c r="M173" s="85"/>
      <c r="N173" s="79"/>
      <c r="O173" s="85"/>
    </row>
    <row r="174" spans="3:15" s="3" customFormat="1" ht="13.5">
      <c r="C174" s="38"/>
      <c r="D174" s="38"/>
      <c r="I174" s="79"/>
      <c r="J174" s="79"/>
      <c r="K174" s="79"/>
      <c r="L174" s="85"/>
      <c r="M174" s="85"/>
      <c r="N174" s="79"/>
      <c r="O174" s="85"/>
    </row>
    <row r="175" spans="3:15" s="3" customFormat="1" ht="13.5">
      <c r="C175" s="38"/>
      <c r="D175" s="38"/>
      <c r="I175" s="79"/>
      <c r="J175" s="79"/>
      <c r="K175" s="79"/>
      <c r="L175" s="85"/>
      <c r="M175" s="85"/>
      <c r="N175" s="79"/>
      <c r="O175" s="85"/>
    </row>
    <row r="176" spans="3:15" s="3" customFormat="1" ht="13.5">
      <c r="C176" s="38"/>
      <c r="D176" s="38"/>
      <c r="I176" s="79"/>
      <c r="J176" s="79"/>
      <c r="K176" s="79"/>
      <c r="L176" s="85"/>
      <c r="M176" s="85"/>
      <c r="N176" s="79"/>
      <c r="O176" s="85"/>
    </row>
    <row r="177" spans="3:15" s="3" customFormat="1" ht="13.5">
      <c r="C177" s="38"/>
      <c r="D177" s="38"/>
      <c r="I177" s="79"/>
      <c r="J177" s="79"/>
      <c r="K177" s="79"/>
      <c r="L177" s="85"/>
      <c r="M177" s="85"/>
      <c r="N177" s="79"/>
      <c r="O177" s="85"/>
    </row>
    <row r="178" spans="3:15" s="3" customFormat="1" ht="13.5">
      <c r="C178" s="38"/>
      <c r="D178" s="38"/>
      <c r="I178" s="79"/>
      <c r="J178" s="79"/>
      <c r="K178" s="79"/>
      <c r="L178" s="85"/>
      <c r="M178" s="85"/>
      <c r="N178" s="79"/>
      <c r="O178" s="85"/>
    </row>
    <row r="179" spans="3:15" s="3" customFormat="1" ht="13.5">
      <c r="C179" s="38"/>
      <c r="D179" s="38"/>
      <c r="I179" s="79"/>
      <c r="J179" s="79"/>
      <c r="K179" s="79"/>
      <c r="L179" s="85"/>
      <c r="M179" s="85"/>
      <c r="N179" s="79"/>
      <c r="O179" s="85"/>
    </row>
    <row r="180" spans="3:15" s="3" customFormat="1" ht="13.5">
      <c r="C180" s="38"/>
      <c r="D180" s="38"/>
      <c r="I180" s="79"/>
      <c r="J180" s="79"/>
      <c r="K180" s="79"/>
      <c r="L180" s="85"/>
      <c r="M180" s="85"/>
      <c r="N180" s="79"/>
      <c r="O180" s="85"/>
    </row>
    <row r="181" spans="3:15" s="3" customFormat="1" ht="13.5">
      <c r="C181" s="38"/>
      <c r="D181" s="38"/>
      <c r="I181" s="79"/>
      <c r="J181" s="79"/>
      <c r="K181" s="79"/>
      <c r="L181" s="85"/>
      <c r="M181" s="85"/>
      <c r="N181" s="79"/>
      <c r="O181" s="85"/>
    </row>
    <row r="182" spans="3:15" s="3" customFormat="1" ht="13.5">
      <c r="C182" s="38"/>
      <c r="D182" s="38"/>
      <c r="I182" s="79"/>
      <c r="J182" s="79"/>
      <c r="K182" s="79"/>
      <c r="L182" s="85"/>
      <c r="M182" s="85"/>
      <c r="N182" s="79"/>
      <c r="O182" s="85"/>
    </row>
    <row r="183" spans="3:15" s="3" customFormat="1" ht="13.5">
      <c r="C183" s="38"/>
      <c r="D183" s="38"/>
      <c r="I183" s="79"/>
      <c r="J183" s="79"/>
      <c r="K183" s="79"/>
      <c r="L183" s="85"/>
      <c r="M183" s="85"/>
      <c r="N183" s="79"/>
      <c r="O183" s="85"/>
    </row>
    <row r="184" spans="3:15" s="3" customFormat="1" ht="13.5">
      <c r="C184" s="38"/>
      <c r="D184" s="38"/>
      <c r="I184" s="79"/>
      <c r="J184" s="79"/>
      <c r="K184" s="79"/>
      <c r="L184" s="85"/>
      <c r="M184" s="85"/>
      <c r="N184" s="79"/>
      <c r="O184" s="85"/>
    </row>
    <row r="185" spans="3:15" s="3" customFormat="1" ht="13.5">
      <c r="C185" s="38"/>
      <c r="D185" s="38"/>
      <c r="I185" s="79"/>
      <c r="J185" s="79"/>
      <c r="K185" s="79"/>
      <c r="L185" s="85"/>
      <c r="M185" s="85"/>
      <c r="N185" s="79"/>
      <c r="O185" s="85"/>
    </row>
    <row r="186" spans="3:15" s="3" customFormat="1" ht="13.5">
      <c r="C186" s="38"/>
      <c r="D186" s="38"/>
      <c r="I186" s="79"/>
      <c r="J186" s="79"/>
      <c r="K186" s="79"/>
      <c r="L186" s="85"/>
      <c r="M186" s="85"/>
      <c r="N186" s="79"/>
      <c r="O186" s="85"/>
    </row>
    <row r="187" spans="3:15" s="3" customFormat="1" ht="13.5">
      <c r="C187" s="38"/>
      <c r="D187" s="38"/>
      <c r="I187" s="79"/>
      <c r="J187" s="79"/>
      <c r="K187" s="79"/>
      <c r="L187" s="85"/>
      <c r="M187" s="85"/>
      <c r="N187" s="79"/>
      <c r="O187" s="85"/>
    </row>
    <row r="188" spans="3:15" s="3" customFormat="1" ht="13.5">
      <c r="C188" s="38"/>
      <c r="D188" s="38"/>
      <c r="I188" s="79"/>
      <c r="J188" s="79"/>
      <c r="K188" s="79"/>
      <c r="L188" s="85"/>
      <c r="M188" s="85"/>
      <c r="N188" s="79"/>
      <c r="O188" s="85"/>
    </row>
    <row r="189" spans="3:15" s="3" customFormat="1" ht="13.5">
      <c r="C189" s="38"/>
      <c r="D189" s="38"/>
      <c r="I189" s="79"/>
      <c r="J189" s="79"/>
      <c r="K189" s="79"/>
      <c r="L189" s="85"/>
      <c r="M189" s="85"/>
      <c r="N189" s="79"/>
      <c r="O189" s="85"/>
    </row>
    <row r="190" spans="3:15" s="3" customFormat="1" ht="13.5">
      <c r="C190" s="38"/>
      <c r="D190" s="38"/>
      <c r="I190" s="79"/>
      <c r="J190" s="79"/>
      <c r="K190" s="79"/>
      <c r="L190" s="85"/>
      <c r="M190" s="85"/>
      <c r="N190" s="79"/>
      <c r="O190" s="85"/>
    </row>
    <row r="191" spans="3:15" s="3" customFormat="1" ht="13.5">
      <c r="C191" s="38"/>
      <c r="D191" s="38"/>
      <c r="I191" s="79"/>
      <c r="J191" s="79"/>
      <c r="K191" s="79"/>
      <c r="L191" s="85"/>
      <c r="M191" s="85"/>
      <c r="N191" s="79"/>
      <c r="O191" s="85"/>
    </row>
    <row r="192" spans="3:15" s="3" customFormat="1" ht="13.5">
      <c r="C192" s="38"/>
      <c r="D192" s="38"/>
      <c r="I192" s="79"/>
      <c r="J192" s="79"/>
      <c r="K192" s="79"/>
      <c r="L192" s="85"/>
      <c r="M192" s="85"/>
      <c r="N192" s="79"/>
      <c r="O192" s="85"/>
    </row>
    <row r="193" spans="3:15" s="3" customFormat="1" ht="13.5">
      <c r="C193" s="38"/>
      <c r="D193" s="38"/>
      <c r="I193" s="79"/>
      <c r="J193" s="79"/>
      <c r="K193" s="79"/>
      <c r="L193" s="85"/>
      <c r="M193" s="85"/>
      <c r="N193" s="79"/>
      <c r="O193" s="85"/>
    </row>
    <row r="194" spans="3:15" s="3" customFormat="1" ht="13.5">
      <c r="C194" s="38"/>
      <c r="D194" s="38"/>
      <c r="I194" s="79"/>
      <c r="J194" s="79"/>
      <c r="K194" s="79"/>
      <c r="L194" s="85"/>
      <c r="M194" s="85"/>
      <c r="N194" s="79"/>
      <c r="O194" s="85"/>
    </row>
    <row r="195" spans="3:15" s="3" customFormat="1" ht="13.5">
      <c r="C195" s="38"/>
      <c r="D195" s="38"/>
      <c r="I195" s="79"/>
      <c r="J195" s="79"/>
      <c r="K195" s="79"/>
      <c r="L195" s="85"/>
      <c r="M195" s="85"/>
      <c r="N195" s="79"/>
      <c r="O195" s="85"/>
    </row>
    <row r="196" spans="3:15" s="3" customFormat="1" ht="13.5">
      <c r="C196" s="38"/>
      <c r="D196" s="38"/>
      <c r="I196" s="79"/>
      <c r="J196" s="79"/>
      <c r="K196" s="79"/>
      <c r="L196" s="85"/>
      <c r="M196" s="85"/>
      <c r="N196" s="79"/>
      <c r="O196" s="85"/>
    </row>
    <row r="197" spans="3:15" s="3" customFormat="1" ht="13.5">
      <c r="C197" s="38"/>
      <c r="D197" s="38"/>
      <c r="I197" s="79"/>
      <c r="J197" s="79"/>
      <c r="K197" s="79"/>
      <c r="L197" s="85"/>
      <c r="M197" s="85"/>
      <c r="N197" s="79"/>
      <c r="O197" s="85"/>
    </row>
    <row r="198" spans="3:15" s="3" customFormat="1" ht="13.5">
      <c r="C198" s="38"/>
      <c r="D198" s="38"/>
      <c r="I198" s="79"/>
      <c r="J198" s="79"/>
      <c r="K198" s="79"/>
      <c r="L198" s="85"/>
      <c r="M198" s="85"/>
      <c r="N198" s="79"/>
      <c r="O198" s="85"/>
    </row>
    <row r="199" spans="3:15" s="3" customFormat="1" ht="13.5">
      <c r="C199" s="38"/>
      <c r="D199" s="38"/>
      <c r="I199" s="79"/>
      <c r="J199" s="79"/>
      <c r="K199" s="79"/>
      <c r="L199" s="85"/>
      <c r="M199" s="85"/>
      <c r="N199" s="79"/>
      <c r="O199" s="85"/>
    </row>
    <row r="200" spans="3:15" s="3" customFormat="1" ht="13.5">
      <c r="C200" s="38"/>
      <c r="D200" s="38"/>
      <c r="I200" s="79"/>
      <c r="J200" s="79"/>
      <c r="K200" s="79"/>
      <c r="L200" s="85"/>
      <c r="M200" s="85"/>
      <c r="N200" s="79"/>
      <c r="O200" s="85"/>
    </row>
    <row r="201" spans="3:15" s="3" customFormat="1" ht="13.5">
      <c r="C201" s="38"/>
      <c r="D201" s="38"/>
      <c r="I201" s="79"/>
      <c r="J201" s="79"/>
      <c r="K201" s="79"/>
      <c r="L201" s="85"/>
      <c r="M201" s="85"/>
      <c r="N201" s="79"/>
      <c r="O201" s="85"/>
    </row>
    <row r="202" spans="3:15" s="3" customFormat="1" ht="13.5">
      <c r="C202" s="38"/>
      <c r="D202" s="38"/>
      <c r="I202" s="79"/>
      <c r="J202" s="79"/>
      <c r="K202" s="79"/>
      <c r="L202" s="85"/>
      <c r="M202" s="85"/>
      <c r="N202" s="79"/>
      <c r="O202" s="85"/>
    </row>
    <row r="203" spans="3:15" s="3" customFormat="1" ht="13.5">
      <c r="C203" s="38"/>
      <c r="D203" s="38"/>
      <c r="I203" s="79"/>
      <c r="J203" s="79"/>
      <c r="K203" s="79"/>
      <c r="L203" s="85"/>
      <c r="M203" s="85"/>
      <c r="N203" s="79"/>
      <c r="O203" s="85"/>
    </row>
    <row r="204" spans="3:15" s="3" customFormat="1" ht="13.5">
      <c r="C204" s="38"/>
      <c r="D204" s="38"/>
      <c r="I204" s="79"/>
      <c r="J204" s="79"/>
      <c r="K204" s="79"/>
      <c r="L204" s="85"/>
      <c r="M204" s="85"/>
      <c r="N204" s="79"/>
      <c r="O204" s="85"/>
    </row>
    <row r="205" spans="3:15" s="3" customFormat="1" ht="13.5">
      <c r="C205" s="38"/>
      <c r="D205" s="38"/>
      <c r="I205" s="79"/>
      <c r="J205" s="79"/>
      <c r="K205" s="79"/>
      <c r="L205" s="85"/>
      <c r="M205" s="85"/>
      <c r="N205" s="79"/>
      <c r="O205" s="85"/>
    </row>
    <row r="206" spans="3:15" s="3" customFormat="1" ht="13.5">
      <c r="C206" s="38"/>
      <c r="D206" s="38"/>
      <c r="I206" s="79"/>
      <c r="J206" s="79"/>
      <c r="K206" s="79"/>
      <c r="L206" s="85"/>
      <c r="M206" s="85"/>
      <c r="N206" s="79"/>
      <c r="O206" s="85"/>
    </row>
    <row r="207" spans="3:15" s="3" customFormat="1" ht="13.5">
      <c r="C207" s="38"/>
      <c r="D207" s="38"/>
      <c r="I207" s="79"/>
      <c r="J207" s="79"/>
      <c r="K207" s="79"/>
      <c r="L207" s="85"/>
      <c r="M207" s="85"/>
      <c r="N207" s="79"/>
      <c r="O207" s="85"/>
    </row>
    <row r="208" spans="3:15" s="3" customFormat="1" ht="13.5">
      <c r="C208" s="38"/>
      <c r="D208" s="38"/>
      <c r="I208" s="79"/>
      <c r="J208" s="79"/>
      <c r="K208" s="79"/>
      <c r="L208" s="85"/>
      <c r="M208" s="85"/>
      <c r="N208" s="79"/>
      <c r="O208" s="85"/>
    </row>
    <row r="209" spans="3:15" s="3" customFormat="1" ht="13.5">
      <c r="C209" s="38"/>
      <c r="D209" s="38"/>
      <c r="I209" s="79"/>
      <c r="J209" s="79"/>
      <c r="K209" s="79"/>
      <c r="L209" s="85"/>
      <c r="M209" s="85"/>
      <c r="N209" s="79"/>
      <c r="O209" s="85"/>
    </row>
    <row r="210" spans="3:15" s="3" customFormat="1" ht="13.5">
      <c r="C210" s="38"/>
      <c r="D210" s="38"/>
      <c r="I210" s="79"/>
      <c r="J210" s="79"/>
      <c r="K210" s="79"/>
      <c r="L210" s="85"/>
      <c r="M210" s="85"/>
      <c r="N210" s="79"/>
      <c r="O210" s="85"/>
    </row>
    <row r="211" spans="3:15" s="3" customFormat="1" ht="13.5">
      <c r="C211" s="38"/>
      <c r="D211" s="38"/>
      <c r="I211" s="79"/>
      <c r="J211" s="79"/>
      <c r="K211" s="79"/>
      <c r="L211" s="85"/>
      <c r="M211" s="85"/>
      <c r="N211" s="79"/>
      <c r="O211" s="85"/>
    </row>
    <row r="212" spans="3:15" s="3" customFormat="1" ht="13.5">
      <c r="C212" s="38"/>
      <c r="D212" s="38"/>
      <c r="I212" s="79"/>
      <c r="J212" s="79"/>
      <c r="K212" s="79"/>
      <c r="L212" s="85"/>
      <c r="M212" s="85"/>
      <c r="N212" s="79"/>
      <c r="O212" s="85"/>
    </row>
    <row r="213" spans="3:15" s="3" customFormat="1" ht="13.5">
      <c r="C213" s="38"/>
      <c r="D213" s="38"/>
      <c r="I213" s="79"/>
      <c r="J213" s="79"/>
      <c r="K213" s="79"/>
      <c r="L213" s="85"/>
      <c r="M213" s="85"/>
      <c r="N213" s="79"/>
      <c r="O213" s="85"/>
    </row>
    <row r="214" spans="3:15" s="3" customFormat="1" ht="13.5">
      <c r="C214" s="38"/>
      <c r="D214" s="38"/>
      <c r="I214" s="79"/>
      <c r="J214" s="79"/>
      <c r="K214" s="79"/>
      <c r="L214" s="85"/>
      <c r="M214" s="85"/>
      <c r="N214" s="79"/>
      <c r="O214" s="85"/>
    </row>
    <row r="215" spans="3:15" s="3" customFormat="1" ht="13.5">
      <c r="C215" s="38"/>
      <c r="D215" s="38"/>
      <c r="I215" s="79"/>
      <c r="J215" s="79"/>
      <c r="K215" s="79"/>
      <c r="L215" s="85"/>
      <c r="M215" s="85"/>
      <c r="N215" s="79"/>
      <c r="O215" s="85"/>
    </row>
    <row r="216" spans="3:15" s="3" customFormat="1" ht="13.5">
      <c r="C216" s="38"/>
      <c r="D216" s="38"/>
      <c r="I216" s="79"/>
      <c r="J216" s="79"/>
      <c r="K216" s="79"/>
      <c r="L216" s="85"/>
      <c r="M216" s="85"/>
      <c r="N216" s="79"/>
      <c r="O216" s="85"/>
    </row>
    <row r="217" spans="3:15" s="3" customFormat="1" ht="13.5">
      <c r="C217" s="38"/>
      <c r="D217" s="38"/>
      <c r="I217" s="79"/>
      <c r="J217" s="79"/>
      <c r="K217" s="79"/>
      <c r="L217" s="85"/>
      <c r="M217" s="85"/>
      <c r="N217" s="79"/>
      <c r="O217" s="85"/>
    </row>
    <row r="218" spans="3:15" s="3" customFormat="1" ht="13.5">
      <c r="C218" s="38"/>
      <c r="D218" s="38"/>
      <c r="I218" s="79"/>
      <c r="J218" s="79"/>
      <c r="K218" s="79"/>
      <c r="L218" s="85"/>
      <c r="M218" s="85"/>
      <c r="N218" s="79"/>
      <c r="O218" s="85"/>
    </row>
    <row r="219" spans="3:15" s="3" customFormat="1" ht="13.5">
      <c r="C219" s="38"/>
      <c r="D219" s="38"/>
      <c r="I219" s="79"/>
      <c r="J219" s="79"/>
      <c r="K219" s="79"/>
      <c r="L219" s="85"/>
      <c r="M219" s="85"/>
      <c r="N219" s="79"/>
      <c r="O219" s="85"/>
    </row>
    <row r="220" spans="3:15" s="3" customFormat="1" ht="13.5">
      <c r="C220" s="38"/>
      <c r="D220" s="38"/>
      <c r="I220" s="79"/>
      <c r="J220" s="79"/>
      <c r="K220" s="79"/>
      <c r="L220" s="85"/>
      <c r="M220" s="85"/>
      <c r="N220" s="79"/>
      <c r="O220" s="85"/>
    </row>
    <row r="221" spans="3:15" s="3" customFormat="1" ht="13.5">
      <c r="C221" s="38"/>
      <c r="D221" s="38"/>
      <c r="I221" s="79"/>
      <c r="J221" s="79"/>
      <c r="K221" s="79"/>
      <c r="L221" s="85"/>
      <c r="M221" s="85"/>
      <c r="N221" s="79"/>
      <c r="O221" s="85"/>
    </row>
    <row r="222" spans="3:15" s="3" customFormat="1" ht="13.5">
      <c r="C222" s="38"/>
      <c r="D222" s="38"/>
      <c r="I222" s="79"/>
      <c r="J222" s="79"/>
      <c r="K222" s="79"/>
      <c r="L222" s="85"/>
      <c r="M222" s="85"/>
      <c r="N222" s="79"/>
      <c r="O222" s="85"/>
    </row>
    <row r="223" spans="3:15" s="3" customFormat="1" ht="13.5">
      <c r="C223" s="38"/>
      <c r="D223" s="38"/>
      <c r="I223" s="79"/>
      <c r="J223" s="79"/>
      <c r="K223" s="79"/>
      <c r="L223" s="85"/>
      <c r="M223" s="85"/>
      <c r="N223" s="79"/>
      <c r="O223" s="85"/>
    </row>
    <row r="224" spans="3:15" s="3" customFormat="1" ht="13.5">
      <c r="C224" s="38"/>
      <c r="D224" s="38"/>
      <c r="I224" s="79"/>
      <c r="J224" s="79"/>
      <c r="K224" s="79"/>
      <c r="L224" s="85"/>
      <c r="M224" s="85"/>
      <c r="N224" s="79"/>
      <c r="O224" s="85"/>
    </row>
    <row r="225" spans="3:15" s="3" customFormat="1" ht="13.5">
      <c r="C225" s="38"/>
      <c r="D225" s="38"/>
      <c r="I225" s="79"/>
      <c r="J225" s="79"/>
      <c r="K225" s="79"/>
      <c r="L225" s="85"/>
      <c r="M225" s="85"/>
      <c r="N225" s="79"/>
      <c r="O225" s="85"/>
    </row>
    <row r="226" spans="3:15" s="3" customFormat="1" ht="13.5">
      <c r="C226" s="38"/>
      <c r="D226" s="38"/>
      <c r="I226" s="79"/>
      <c r="J226" s="79"/>
      <c r="K226" s="79"/>
      <c r="L226" s="85"/>
      <c r="M226" s="85"/>
      <c r="N226" s="79"/>
      <c r="O226" s="85"/>
    </row>
    <row r="227" spans="3:15" s="3" customFormat="1" ht="13.5">
      <c r="C227" s="38"/>
      <c r="D227" s="38"/>
      <c r="I227" s="79"/>
      <c r="J227" s="79"/>
      <c r="K227" s="79"/>
      <c r="L227" s="85"/>
      <c r="M227" s="85"/>
      <c r="N227" s="79"/>
      <c r="O227" s="85"/>
    </row>
    <row r="228" spans="3:15" s="3" customFormat="1" ht="13.5">
      <c r="C228" s="38"/>
      <c r="D228" s="38"/>
      <c r="I228" s="79"/>
      <c r="J228" s="79"/>
      <c r="K228" s="79"/>
      <c r="L228" s="85"/>
      <c r="M228" s="85"/>
      <c r="N228" s="79"/>
      <c r="O228" s="85"/>
    </row>
    <row r="229" spans="3:15" s="3" customFormat="1" ht="13.5">
      <c r="C229" s="38"/>
      <c r="D229" s="38"/>
      <c r="I229" s="79"/>
      <c r="J229" s="79"/>
      <c r="K229" s="79"/>
      <c r="L229" s="85"/>
      <c r="M229" s="85"/>
      <c r="N229" s="79"/>
      <c r="O229" s="85"/>
    </row>
    <row r="230" spans="3:15" s="3" customFormat="1" ht="13.5">
      <c r="C230" s="38"/>
      <c r="D230" s="38"/>
      <c r="I230" s="79"/>
      <c r="J230" s="79"/>
      <c r="K230" s="79"/>
      <c r="L230" s="85"/>
      <c r="M230" s="85"/>
      <c r="N230" s="79"/>
      <c r="O230" s="85"/>
    </row>
    <row r="231" spans="3:15" s="3" customFormat="1" ht="13.5">
      <c r="C231" s="38"/>
      <c r="D231" s="38"/>
      <c r="I231" s="79"/>
      <c r="J231" s="79"/>
      <c r="K231" s="79"/>
      <c r="L231" s="85"/>
      <c r="M231" s="85"/>
      <c r="N231" s="79"/>
      <c r="O231" s="85"/>
    </row>
    <row r="232" spans="3:15" s="3" customFormat="1" ht="13.5">
      <c r="C232" s="38"/>
      <c r="D232" s="38"/>
      <c r="I232" s="79"/>
      <c r="J232" s="79"/>
      <c r="K232" s="79"/>
      <c r="L232" s="85"/>
      <c r="M232" s="85"/>
      <c r="N232" s="79"/>
      <c r="O232" s="85"/>
    </row>
    <row r="233" spans="3:15" s="3" customFormat="1" ht="13.5">
      <c r="C233" s="38"/>
      <c r="D233" s="38"/>
      <c r="I233" s="79"/>
      <c r="J233" s="79"/>
      <c r="K233" s="79"/>
      <c r="L233" s="85"/>
      <c r="M233" s="85"/>
      <c r="N233" s="79"/>
      <c r="O233" s="85"/>
    </row>
    <row r="234" spans="3:15" s="3" customFormat="1" ht="13.5">
      <c r="C234" s="38"/>
      <c r="D234" s="38"/>
      <c r="I234" s="79"/>
      <c r="J234" s="79"/>
      <c r="K234" s="79"/>
      <c r="L234" s="85"/>
      <c r="M234" s="85"/>
      <c r="N234" s="79"/>
      <c r="O234" s="85"/>
    </row>
    <row r="235" spans="3:15" s="3" customFormat="1" ht="13.5">
      <c r="C235" s="38"/>
      <c r="D235" s="38"/>
      <c r="I235" s="79"/>
      <c r="J235" s="79"/>
      <c r="K235" s="79"/>
      <c r="L235" s="85"/>
      <c r="M235" s="85"/>
      <c r="N235" s="79"/>
      <c r="O235" s="85"/>
    </row>
    <row r="236" spans="3:4" s="3" customFormat="1" ht="13.5">
      <c r="C236" s="38"/>
      <c r="D236" s="38"/>
    </row>
    <row r="237" spans="3:4" s="3" customFormat="1" ht="13.5">
      <c r="C237" s="38"/>
      <c r="D237" s="38"/>
    </row>
    <row r="238" spans="3:4" s="3" customFormat="1" ht="13.5">
      <c r="C238" s="38"/>
      <c r="D238" s="38"/>
    </row>
    <row r="239" spans="3:4" s="3" customFormat="1" ht="13.5">
      <c r="C239" s="38"/>
      <c r="D239" s="38"/>
    </row>
    <row r="240" spans="3:4" s="3" customFormat="1" ht="13.5">
      <c r="C240" s="38"/>
      <c r="D240" s="38"/>
    </row>
    <row r="241" spans="3:4" s="3" customFormat="1" ht="13.5">
      <c r="C241" s="38"/>
      <c r="D241" s="38"/>
    </row>
    <row r="242" spans="3:4" s="3" customFormat="1" ht="13.5">
      <c r="C242" s="38"/>
      <c r="D242" s="38"/>
    </row>
    <row r="243" spans="3:4" s="3" customFormat="1" ht="13.5">
      <c r="C243" s="38"/>
      <c r="D243" s="38"/>
    </row>
    <row r="244" spans="3:4" s="3" customFormat="1" ht="13.5">
      <c r="C244" s="38"/>
      <c r="D244" s="38"/>
    </row>
    <row r="245" spans="3:4" s="3" customFormat="1" ht="13.5">
      <c r="C245" s="38"/>
      <c r="D245" s="38"/>
    </row>
    <row r="246" spans="3:4" s="3" customFormat="1" ht="13.5">
      <c r="C246" s="38"/>
      <c r="D246" s="38"/>
    </row>
    <row r="247" spans="3:4" s="3" customFormat="1" ht="13.5">
      <c r="C247" s="38"/>
      <c r="D247" s="38"/>
    </row>
    <row r="248" spans="3:4" s="3" customFormat="1" ht="13.5">
      <c r="C248" s="38"/>
      <c r="D248" s="38"/>
    </row>
    <row r="249" spans="3:4" s="3" customFormat="1" ht="13.5">
      <c r="C249" s="38"/>
      <c r="D249" s="38"/>
    </row>
    <row r="250" spans="3:4" s="3" customFormat="1" ht="13.5">
      <c r="C250" s="38"/>
      <c r="D250" s="38"/>
    </row>
    <row r="251" spans="3:4" s="3" customFormat="1" ht="13.5">
      <c r="C251" s="38"/>
      <c r="D251" s="38"/>
    </row>
    <row r="252" spans="3:4" s="3" customFormat="1" ht="13.5">
      <c r="C252" s="38"/>
      <c r="D252" s="38"/>
    </row>
    <row r="253" spans="3:4" s="3" customFormat="1" ht="13.5">
      <c r="C253" s="38"/>
      <c r="D253" s="38"/>
    </row>
    <row r="254" spans="3:4" s="3" customFormat="1" ht="13.5">
      <c r="C254" s="38"/>
      <c r="D254" s="38"/>
    </row>
    <row r="255" spans="3:4" s="3" customFormat="1" ht="13.5">
      <c r="C255" s="38"/>
      <c r="D255" s="38"/>
    </row>
    <row r="256" spans="3:4" s="3" customFormat="1" ht="13.5">
      <c r="C256" s="38"/>
      <c r="D256" s="38"/>
    </row>
    <row r="257" spans="3:4" s="3" customFormat="1" ht="13.5">
      <c r="C257" s="38"/>
      <c r="D257" s="38"/>
    </row>
    <row r="258" spans="3:4" s="3" customFormat="1" ht="13.5">
      <c r="C258" s="38"/>
      <c r="D258" s="38"/>
    </row>
    <row r="259" spans="3:4" s="3" customFormat="1" ht="13.5">
      <c r="C259" s="38"/>
      <c r="D259" s="38"/>
    </row>
    <row r="260" spans="3:4" s="3" customFormat="1" ht="13.5">
      <c r="C260" s="38"/>
      <c r="D260" s="38"/>
    </row>
    <row r="261" spans="3:4" s="3" customFormat="1" ht="13.5">
      <c r="C261" s="38"/>
      <c r="D261" s="38"/>
    </row>
    <row r="262" spans="3:4" s="3" customFormat="1" ht="13.5">
      <c r="C262" s="38"/>
      <c r="D262" s="38"/>
    </row>
    <row r="263" spans="3:4" s="3" customFormat="1" ht="13.5">
      <c r="C263" s="38"/>
      <c r="D263" s="38"/>
    </row>
    <row r="264" spans="3:4" s="3" customFormat="1" ht="13.5">
      <c r="C264" s="38"/>
      <c r="D264" s="38"/>
    </row>
    <row r="265" spans="3:4" s="3" customFormat="1" ht="13.5">
      <c r="C265" s="38"/>
      <c r="D265" s="38"/>
    </row>
    <row r="266" spans="3:4" s="3" customFormat="1" ht="13.5">
      <c r="C266" s="38"/>
      <c r="D266" s="38"/>
    </row>
    <row r="267" spans="3:4" s="3" customFormat="1" ht="13.5">
      <c r="C267" s="38"/>
      <c r="D267" s="38"/>
    </row>
    <row r="268" spans="3:4" s="3" customFormat="1" ht="13.5">
      <c r="C268" s="38"/>
      <c r="D268" s="38"/>
    </row>
    <row r="269" spans="3:4" s="3" customFormat="1" ht="13.5">
      <c r="C269" s="38"/>
      <c r="D269" s="38"/>
    </row>
    <row r="270" spans="3:4" s="3" customFormat="1" ht="13.5">
      <c r="C270" s="38"/>
      <c r="D270" s="38"/>
    </row>
    <row r="271" spans="3:4" s="3" customFormat="1" ht="13.5">
      <c r="C271" s="38"/>
      <c r="D271" s="38"/>
    </row>
    <row r="272" spans="3:4" s="3" customFormat="1" ht="13.5">
      <c r="C272" s="38"/>
      <c r="D272" s="38"/>
    </row>
    <row r="273" spans="3:4" s="3" customFormat="1" ht="13.5">
      <c r="C273" s="38"/>
      <c r="D273" s="38"/>
    </row>
    <row r="274" spans="3:4" s="3" customFormat="1" ht="13.5">
      <c r="C274" s="38"/>
      <c r="D274" s="38"/>
    </row>
    <row r="275" spans="3:4" s="3" customFormat="1" ht="13.5">
      <c r="C275" s="38"/>
      <c r="D275" s="38"/>
    </row>
    <row r="276" spans="3:4" s="3" customFormat="1" ht="13.5">
      <c r="C276" s="38"/>
      <c r="D276" s="38"/>
    </row>
    <row r="277" spans="3:4" s="3" customFormat="1" ht="13.5">
      <c r="C277" s="38"/>
      <c r="D277" s="38"/>
    </row>
    <row r="278" spans="3:4" s="3" customFormat="1" ht="13.5">
      <c r="C278" s="38"/>
      <c r="D278" s="38"/>
    </row>
    <row r="279" spans="3:4" s="3" customFormat="1" ht="13.5">
      <c r="C279" s="38"/>
      <c r="D279" s="38"/>
    </row>
    <row r="280" spans="3:4" s="3" customFormat="1" ht="13.5">
      <c r="C280" s="38"/>
      <c r="D280" s="38"/>
    </row>
    <row r="281" spans="3:4" s="3" customFormat="1" ht="13.5">
      <c r="C281" s="38"/>
      <c r="D281" s="38"/>
    </row>
    <row r="282" spans="3:4" s="3" customFormat="1" ht="13.5">
      <c r="C282" s="38"/>
      <c r="D282" s="38"/>
    </row>
    <row r="283" spans="3:4" s="3" customFormat="1" ht="13.5">
      <c r="C283" s="38"/>
      <c r="D283" s="38"/>
    </row>
    <row r="284" spans="3:4" s="3" customFormat="1" ht="13.5">
      <c r="C284" s="38"/>
      <c r="D284" s="38"/>
    </row>
    <row r="285" spans="3:4" s="3" customFormat="1" ht="13.5">
      <c r="C285" s="38"/>
      <c r="D285" s="38"/>
    </row>
    <row r="286" spans="3:4" s="3" customFormat="1" ht="13.5">
      <c r="C286" s="38"/>
      <c r="D286" s="38"/>
    </row>
    <row r="287" spans="3:4" s="3" customFormat="1" ht="13.5">
      <c r="C287" s="38"/>
      <c r="D287" s="38"/>
    </row>
    <row r="288" spans="3:4" s="3" customFormat="1" ht="13.5">
      <c r="C288" s="38"/>
      <c r="D288" s="38"/>
    </row>
    <row r="289" spans="3:4" s="3" customFormat="1" ht="13.5">
      <c r="C289" s="38"/>
      <c r="D289" s="38"/>
    </row>
    <row r="290" spans="3:4" s="3" customFormat="1" ht="13.5">
      <c r="C290" s="38"/>
      <c r="D290" s="38"/>
    </row>
    <row r="291" spans="3:4" s="3" customFormat="1" ht="13.5">
      <c r="C291" s="38"/>
      <c r="D291" s="38"/>
    </row>
    <row r="292" spans="3:4" s="3" customFormat="1" ht="13.5">
      <c r="C292" s="38"/>
      <c r="D292" s="38"/>
    </row>
    <row r="293" spans="3:4" s="3" customFormat="1" ht="13.5">
      <c r="C293" s="38"/>
      <c r="D293" s="38"/>
    </row>
    <row r="294" spans="3:4" s="3" customFormat="1" ht="13.5">
      <c r="C294" s="38"/>
      <c r="D294" s="38"/>
    </row>
    <row r="295" spans="3:4" s="3" customFormat="1" ht="13.5">
      <c r="C295" s="38"/>
      <c r="D295" s="38"/>
    </row>
    <row r="296" spans="3:4" s="3" customFormat="1" ht="13.5">
      <c r="C296" s="38"/>
      <c r="D296" s="38"/>
    </row>
    <row r="297" spans="3:4" s="3" customFormat="1" ht="13.5">
      <c r="C297" s="38"/>
      <c r="D297" s="38"/>
    </row>
    <row r="298" spans="3:4" s="3" customFormat="1" ht="13.5">
      <c r="C298" s="38"/>
      <c r="D298" s="38"/>
    </row>
    <row r="299" spans="3:4" s="3" customFormat="1" ht="13.5">
      <c r="C299" s="38"/>
      <c r="D299" s="38"/>
    </row>
    <row r="300" spans="3:4" s="3" customFormat="1" ht="13.5">
      <c r="C300" s="38"/>
      <c r="D300" s="38"/>
    </row>
    <row r="301" spans="3:4" s="3" customFormat="1" ht="13.5">
      <c r="C301" s="38"/>
      <c r="D301" s="38"/>
    </row>
    <row r="302" spans="3:4" s="3" customFormat="1" ht="13.5">
      <c r="C302" s="38"/>
      <c r="D302" s="38"/>
    </row>
    <row r="303" spans="3:4" s="3" customFormat="1" ht="13.5">
      <c r="C303" s="38"/>
      <c r="D303" s="38"/>
    </row>
    <row r="304" spans="3:4" s="3" customFormat="1" ht="13.5">
      <c r="C304" s="38"/>
      <c r="D304" s="38"/>
    </row>
    <row r="305" spans="3:4" s="3" customFormat="1" ht="13.5">
      <c r="C305" s="38"/>
      <c r="D305" s="38"/>
    </row>
    <row r="306" spans="3:4" s="3" customFormat="1" ht="13.5">
      <c r="C306" s="38"/>
      <c r="D306" s="38"/>
    </row>
    <row r="307" spans="3:4" s="3" customFormat="1" ht="13.5">
      <c r="C307" s="38"/>
      <c r="D307" s="38"/>
    </row>
    <row r="308" spans="3:4" s="3" customFormat="1" ht="13.5">
      <c r="C308" s="38"/>
      <c r="D308" s="38"/>
    </row>
    <row r="309" spans="3:4" s="3" customFormat="1" ht="13.5">
      <c r="C309" s="38"/>
      <c r="D309" s="38"/>
    </row>
    <row r="310" spans="3:4" s="3" customFormat="1" ht="13.5">
      <c r="C310" s="38"/>
      <c r="D310" s="38"/>
    </row>
    <row r="311" spans="3:4" s="3" customFormat="1" ht="13.5">
      <c r="C311" s="38"/>
      <c r="D311" s="38"/>
    </row>
    <row r="312" spans="3:4" s="3" customFormat="1" ht="13.5">
      <c r="C312" s="38"/>
      <c r="D312" s="38"/>
    </row>
    <row r="313" spans="3:4" s="3" customFormat="1" ht="13.5">
      <c r="C313" s="38"/>
      <c r="D313" s="38"/>
    </row>
    <row r="314" spans="3:4" s="3" customFormat="1" ht="13.5">
      <c r="C314" s="38"/>
      <c r="D314" s="38"/>
    </row>
    <row r="315" spans="3:4" s="3" customFormat="1" ht="13.5">
      <c r="C315" s="38"/>
      <c r="D315" s="38"/>
    </row>
    <row r="316" spans="3:4" s="3" customFormat="1" ht="13.5">
      <c r="C316" s="38"/>
      <c r="D316" s="38"/>
    </row>
    <row r="317" spans="3:4" s="3" customFormat="1" ht="13.5">
      <c r="C317" s="38"/>
      <c r="D317" s="38"/>
    </row>
    <row r="318" spans="3:4" s="3" customFormat="1" ht="13.5">
      <c r="C318" s="38"/>
      <c r="D318" s="38"/>
    </row>
    <row r="319" spans="3:4" s="3" customFormat="1" ht="13.5">
      <c r="C319" s="38"/>
      <c r="D319" s="38"/>
    </row>
    <row r="320" spans="3:4" s="3" customFormat="1" ht="13.5">
      <c r="C320" s="38"/>
      <c r="D320" s="38"/>
    </row>
    <row r="321" spans="3:4" s="3" customFormat="1" ht="13.5">
      <c r="C321" s="38"/>
      <c r="D321" s="38"/>
    </row>
  </sheetData>
  <sheetProtection/>
  <mergeCells count="1">
    <mergeCell ref="A1:P1"/>
  </mergeCells>
  <printOptions horizontalCentered="1"/>
  <pageMargins left="0.26" right="0.53" top="0.42" bottom="0.42" header="0.31" footer="0.11811023622047245"/>
  <pageSetup firstPageNumber="4" useFirstPageNumber="1" fitToHeight="0" fitToWidth="1" horizontalDpi="600" verticalDpi="600" orientation="landscape" paperSize="9" scale="81" r:id="rId1"/>
  <ignoredErrors>
    <ignoredError sqref="F75 F93 K14 N3 K4:K13 K60:K62 K92:K96 K15:K50 K64:K73 O63 N14:O14 N4:O13 N60:O62 N92:O96 N15:O50 N64:O73" formula="1"/>
    <ignoredError sqref="D19:D26 D84:D96" numberStoredAsText="1"/>
    <ignoredError sqref="K52:K57 K58:K59 K90 K91 K80 K81:K89 K74:K76 K77:K79 N52:O57 N58 N90:O90 N91:O91 N80:O80 N81:O89 N76:O76 N77:O79 O51 N59 N74:N75" evalError="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9"/>
  <sheetViews>
    <sheetView zoomScale="115" zoomScaleNormal="115" zoomScalePageLayoutView="0" workbookViewId="0" topLeftCell="A1">
      <pane xSplit="2" ySplit="5" topLeftCell="E39" activePane="bottomRight" state="frozen"/>
      <selection pane="topLeft" activeCell="A1" sqref="A1:O2"/>
      <selection pane="topRight" activeCell="A1" sqref="A1:O2"/>
      <selection pane="bottomLeft" activeCell="A1" sqref="A1:O2"/>
      <selection pane="bottomRight" activeCell="B49" sqref="B49"/>
    </sheetView>
  </sheetViews>
  <sheetFormatPr defaultColWidth="11.421875" defaultRowHeight="12.75"/>
  <cols>
    <col min="1" max="1" width="9.57421875" style="494" bestFit="1" customWidth="1"/>
    <col min="2" max="2" width="61.8515625" style="420" customWidth="1"/>
    <col min="3" max="4" width="16.28125" style="421" hidden="1" customWidth="1"/>
    <col min="5" max="5" width="16.28125" style="421" customWidth="1"/>
    <col min="6" max="6" width="14.140625" style="420" hidden="1" customWidth="1"/>
    <col min="7" max="7" width="14.140625" style="431" customWidth="1"/>
    <col min="8" max="8" width="14.140625" style="549" customWidth="1"/>
    <col min="9" max="9" width="7.8515625" style="549" hidden="1" customWidth="1"/>
    <col min="10" max="10" width="8.8515625" style="549" customWidth="1"/>
    <col min="11" max="11" width="14.140625" style="549" customWidth="1"/>
    <col min="12" max="12" width="8.8515625" style="549" customWidth="1"/>
    <col min="13" max="13" width="14.28125" style="549" bestFit="1" customWidth="1"/>
    <col min="14" max="14" width="10.421875" style="549" customWidth="1"/>
    <col min="15" max="15" width="13.421875" style="511" bestFit="1" customWidth="1"/>
    <col min="16" max="16" width="16.140625" style="421" bestFit="1" customWidth="1"/>
    <col min="17" max="18" width="17.421875" style="421" customWidth="1"/>
    <col min="19" max="19" width="19.421875" style="421" bestFit="1" customWidth="1"/>
    <col min="20" max="16384" width="11.421875" style="420" customWidth="1"/>
  </cols>
  <sheetData>
    <row r="1" spans="1:14" ht="25.5" customHeight="1">
      <c r="A1" s="582" t="s">
        <v>83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121" t="s">
        <v>307</v>
      </c>
    </row>
    <row r="2" spans="1:15" ht="38.25">
      <c r="A2" s="422" t="s">
        <v>80</v>
      </c>
      <c r="B2" s="423" t="s">
        <v>81</v>
      </c>
      <c r="C2" s="414" t="s">
        <v>326</v>
      </c>
      <c r="D2" s="414" t="s">
        <v>322</v>
      </c>
      <c r="E2" s="414" t="s">
        <v>322</v>
      </c>
      <c r="F2" s="192" t="s">
        <v>323</v>
      </c>
      <c r="G2" s="192" t="s">
        <v>338</v>
      </c>
      <c r="H2" s="192" t="s">
        <v>324</v>
      </c>
      <c r="I2" s="192" t="s">
        <v>272</v>
      </c>
      <c r="J2" s="192" t="s">
        <v>337</v>
      </c>
      <c r="K2" s="192" t="s">
        <v>305</v>
      </c>
      <c r="L2" s="192" t="s">
        <v>282</v>
      </c>
      <c r="M2" s="192" t="s">
        <v>320</v>
      </c>
      <c r="N2" s="192" t="s">
        <v>321</v>
      </c>
      <c r="O2" s="556">
        <v>7.5345</v>
      </c>
    </row>
    <row r="3" spans="1:19" s="64" customFormat="1" ht="17.25" customHeight="1">
      <c r="A3" s="424">
        <v>6</v>
      </c>
      <c r="B3" s="425" t="s">
        <v>117</v>
      </c>
      <c r="C3" s="104">
        <f aca="true" t="shared" si="0" ref="C3:H3">C5+C214+C284</f>
        <v>33699578105</v>
      </c>
      <c r="D3" s="524">
        <f t="shared" si="0"/>
        <v>4472702648.483644</v>
      </c>
      <c r="E3" s="104">
        <f t="shared" si="0"/>
        <v>4472702648.519999</v>
      </c>
      <c r="F3" s="92">
        <f t="shared" si="0"/>
        <v>5066849159</v>
      </c>
      <c r="G3" s="92">
        <f t="shared" si="0"/>
        <v>5109665269</v>
      </c>
      <c r="H3" s="92">
        <f t="shared" si="0"/>
        <v>5567171600</v>
      </c>
      <c r="I3" s="404">
        <f>H3/F3*100</f>
        <v>109.87442936033138</v>
      </c>
      <c r="J3" s="404">
        <f>H3/G3*100</f>
        <v>108.95374367819474</v>
      </c>
      <c r="K3" s="92">
        <f>K5+K214+K284</f>
        <v>5775210326</v>
      </c>
      <c r="L3" s="404">
        <f>K3/H3*100</f>
        <v>103.73688366279208</v>
      </c>
      <c r="M3" s="92">
        <f>M5+M214+M284</f>
        <v>6029850833</v>
      </c>
      <c r="N3" s="404">
        <f>M3/K3*100</f>
        <v>104.40919884516772</v>
      </c>
      <c r="O3" s="512"/>
      <c r="P3" s="426"/>
      <c r="Q3" s="426"/>
      <c r="R3" s="426"/>
      <c r="S3" s="426"/>
    </row>
    <row r="4" spans="1:19" s="64" customFormat="1" ht="12.75" customHeight="1">
      <c r="A4" s="427"/>
      <c r="B4" s="425"/>
      <c r="C4" s="104"/>
      <c r="D4" s="524"/>
      <c r="E4" s="104"/>
      <c r="F4" s="92"/>
      <c r="G4" s="92"/>
      <c r="H4" s="92"/>
      <c r="I4" s="404"/>
      <c r="J4" s="404"/>
      <c r="K4" s="92"/>
      <c r="L4" s="404"/>
      <c r="M4" s="92"/>
      <c r="N4" s="404"/>
      <c r="O4" s="512"/>
      <c r="P4" s="426"/>
      <c r="Q4" s="426"/>
      <c r="R4" s="426"/>
      <c r="S4" s="426"/>
    </row>
    <row r="5" spans="1:19" s="428" customFormat="1" ht="25.5">
      <c r="A5" s="427">
        <v>6000</v>
      </c>
      <c r="B5" s="425" t="s">
        <v>203</v>
      </c>
      <c r="C5" s="104">
        <f aca="true" t="shared" si="1" ref="C5:H5">C7+C16+C22+C28+C38+C48+C54+C64+C71+C132+C137+C142+C147+C152+C157+C162+C167+C174+C179+C188+C193</f>
        <v>32387813489</v>
      </c>
      <c r="D5" s="524">
        <f t="shared" si="1"/>
        <v>4298601564.669189</v>
      </c>
      <c r="E5" s="104">
        <f t="shared" si="1"/>
        <v>4298601564.699999</v>
      </c>
      <c r="F5" s="92">
        <f t="shared" si="1"/>
        <v>4859953794</v>
      </c>
      <c r="G5" s="92">
        <f t="shared" si="1"/>
        <v>4900099994</v>
      </c>
      <c r="H5" s="92">
        <f t="shared" si="1"/>
        <v>5336635600</v>
      </c>
      <c r="I5" s="104">
        <f>H5/F5*100</f>
        <v>109.80836086525147</v>
      </c>
      <c r="J5" s="104">
        <f aca="true" t="shared" si="2" ref="J5:J67">H5/G5*100</f>
        <v>108.9087081189062</v>
      </c>
      <c r="K5" s="92">
        <f>K7+K16+K22+K28+K38+K48+K54+K64+K71+K132+K137+K142+K147+K152+K157+K162+K167+K174+K179+K188+K193</f>
        <v>5522829326</v>
      </c>
      <c r="L5" s="104">
        <f>K5/H5*100</f>
        <v>103.48897207821348</v>
      </c>
      <c r="M5" s="92">
        <f>M7+M16+M22+M28+M38+M48+M54+M64+M71+M132+M137+M142+M147+M152+M157+M162+M167+M174+M179+M188+M193</f>
        <v>5775624833</v>
      </c>
      <c r="N5" s="104">
        <f>M5/K5*100</f>
        <v>104.57728262233104</v>
      </c>
      <c r="O5" s="513"/>
      <c r="P5" s="429"/>
      <c r="Q5" s="429"/>
      <c r="R5" s="429"/>
      <c r="S5" s="429"/>
    </row>
    <row r="6" spans="1:19" s="431" customFormat="1" ht="13.5">
      <c r="A6" s="430"/>
      <c r="B6" s="141"/>
      <c r="C6" s="105"/>
      <c r="D6" s="525"/>
      <c r="E6" s="105"/>
      <c r="F6" s="89"/>
      <c r="G6" s="89"/>
      <c r="H6" s="540"/>
      <c r="I6" s="541"/>
      <c r="J6" s="541"/>
      <c r="K6" s="540"/>
      <c r="L6" s="541"/>
      <c r="M6" s="540"/>
      <c r="N6" s="541"/>
      <c r="O6" s="465"/>
      <c r="P6" s="387"/>
      <c r="Q6" s="387"/>
      <c r="R6" s="387"/>
      <c r="S6" s="387"/>
    </row>
    <row r="7" spans="1:19" s="431" customFormat="1" ht="23.25" customHeight="1">
      <c r="A7" s="432" t="s">
        <v>222</v>
      </c>
      <c r="B7" s="142" t="s">
        <v>204</v>
      </c>
      <c r="C7" s="104">
        <f aca="true" t="shared" si="3" ref="C7:H7">C8+C11</f>
        <v>4646280658</v>
      </c>
      <c r="D7" s="524">
        <f t="shared" si="3"/>
        <v>616667417.6123166</v>
      </c>
      <c r="E7" s="104">
        <f t="shared" si="3"/>
        <v>616667417.62</v>
      </c>
      <c r="F7" s="92">
        <f t="shared" si="3"/>
        <v>684614000</v>
      </c>
      <c r="G7" s="92">
        <f t="shared" si="3"/>
        <v>684614000</v>
      </c>
      <c r="H7" s="92">
        <f t="shared" si="3"/>
        <v>764079000</v>
      </c>
      <c r="I7" s="404">
        <f aca="true" t="shared" si="4" ref="I7:I14">H7/F7*100</f>
        <v>111.60727066639011</v>
      </c>
      <c r="J7" s="404">
        <f t="shared" si="2"/>
        <v>111.60727066639011</v>
      </c>
      <c r="K7" s="92">
        <f>K8+K11</f>
        <v>778395000</v>
      </c>
      <c r="L7" s="404">
        <f aca="true" t="shared" si="5" ref="L7:L14">K7/H7*100</f>
        <v>101.87362825048196</v>
      </c>
      <c r="M7" s="92">
        <f>M8+M11</f>
        <v>794225000</v>
      </c>
      <c r="N7" s="404">
        <f aca="true" t="shared" si="6" ref="N7:N14">M7/K7*100</f>
        <v>102.03367185041014</v>
      </c>
      <c r="P7" s="395"/>
      <c r="Q7" s="395"/>
      <c r="R7" s="395"/>
      <c r="S7" s="387"/>
    </row>
    <row r="8" spans="1:19" s="431" customFormat="1" ht="20.25" customHeight="1">
      <c r="A8" s="433">
        <v>36</v>
      </c>
      <c r="B8" s="195" t="s">
        <v>274</v>
      </c>
      <c r="C8" s="104">
        <f aca="true" t="shared" si="7" ref="C8:M9">SUM(C9)</f>
        <v>36087489</v>
      </c>
      <c r="D8" s="104">
        <f t="shared" si="7"/>
        <v>4789632.888711925</v>
      </c>
      <c r="E8" s="104">
        <f t="shared" si="7"/>
        <v>4789632.89</v>
      </c>
      <c r="F8" s="92">
        <f t="shared" si="7"/>
        <v>3914000</v>
      </c>
      <c r="G8" s="92">
        <f t="shared" si="7"/>
        <v>3914000</v>
      </c>
      <c r="H8" s="92">
        <f t="shared" si="7"/>
        <v>4500000</v>
      </c>
      <c r="I8" s="404">
        <f t="shared" si="4"/>
        <v>114.9718957588145</v>
      </c>
      <c r="J8" s="404">
        <f t="shared" si="2"/>
        <v>114.9718957588145</v>
      </c>
      <c r="K8" s="92">
        <f t="shared" si="7"/>
        <v>4500000</v>
      </c>
      <c r="L8" s="404">
        <f t="shared" si="5"/>
        <v>100</v>
      </c>
      <c r="M8" s="92">
        <f t="shared" si="7"/>
        <v>4500000</v>
      </c>
      <c r="N8" s="404">
        <f t="shared" si="6"/>
        <v>100</v>
      </c>
      <c r="O8" s="465"/>
      <c r="P8" s="387"/>
      <c r="Q8" s="387"/>
      <c r="R8" s="387"/>
      <c r="S8" s="387"/>
    </row>
    <row r="9" spans="1:19" s="431" customFormat="1" ht="16.5" customHeight="1">
      <c r="A9" s="433">
        <v>363</v>
      </c>
      <c r="B9" s="195" t="s">
        <v>275</v>
      </c>
      <c r="C9" s="104">
        <f t="shared" si="7"/>
        <v>36087489</v>
      </c>
      <c r="D9" s="104">
        <f t="shared" si="7"/>
        <v>4789632.888711925</v>
      </c>
      <c r="E9" s="104">
        <f t="shared" si="7"/>
        <v>4789632.89</v>
      </c>
      <c r="F9" s="92">
        <f t="shared" si="7"/>
        <v>3914000</v>
      </c>
      <c r="G9" s="92">
        <f t="shared" si="7"/>
        <v>3914000</v>
      </c>
      <c r="H9" s="92">
        <f t="shared" si="7"/>
        <v>4500000</v>
      </c>
      <c r="I9" s="404">
        <f t="shared" si="4"/>
        <v>114.9718957588145</v>
      </c>
      <c r="J9" s="404">
        <f t="shared" si="2"/>
        <v>114.9718957588145</v>
      </c>
      <c r="K9" s="92">
        <f t="shared" si="7"/>
        <v>4500000</v>
      </c>
      <c r="L9" s="404">
        <f t="shared" si="5"/>
        <v>100</v>
      </c>
      <c r="M9" s="92">
        <f t="shared" si="7"/>
        <v>4500000</v>
      </c>
      <c r="N9" s="404">
        <f t="shared" si="6"/>
        <v>100</v>
      </c>
      <c r="O9" s="465"/>
      <c r="P9" s="387"/>
      <c r="Q9" s="387"/>
      <c r="R9" s="387"/>
      <c r="S9" s="387"/>
    </row>
    <row r="10" spans="1:19" s="431" customFormat="1" ht="16.5" customHeight="1">
      <c r="A10" s="434">
        <v>3631</v>
      </c>
      <c r="B10" s="197" t="s">
        <v>276</v>
      </c>
      <c r="C10" s="105">
        <v>36087489</v>
      </c>
      <c r="D10" s="105">
        <f>C10/$O$2</f>
        <v>4789632.888711925</v>
      </c>
      <c r="E10" s="105">
        <v>4789632.89</v>
      </c>
      <c r="F10" s="89">
        <v>3914000</v>
      </c>
      <c r="G10" s="89">
        <v>3914000</v>
      </c>
      <c r="H10" s="89">
        <v>4500000</v>
      </c>
      <c r="I10" s="105">
        <f t="shared" si="4"/>
        <v>114.9718957588145</v>
      </c>
      <c r="J10" s="105">
        <f t="shared" si="2"/>
        <v>114.9718957588145</v>
      </c>
      <c r="K10" s="89">
        <v>4500000</v>
      </c>
      <c r="L10" s="551">
        <f t="shared" si="5"/>
        <v>100</v>
      </c>
      <c r="M10" s="89">
        <v>4500000</v>
      </c>
      <c r="N10" s="551">
        <f t="shared" si="6"/>
        <v>100</v>
      </c>
      <c r="O10" s="465"/>
      <c r="P10" s="387"/>
      <c r="Q10" s="387"/>
      <c r="R10" s="387"/>
      <c r="S10" s="387"/>
    </row>
    <row r="11" spans="1:19" s="431" customFormat="1" ht="27" customHeight="1">
      <c r="A11" s="107">
        <v>37</v>
      </c>
      <c r="B11" s="107" t="s">
        <v>129</v>
      </c>
      <c r="C11" s="104">
        <f aca="true" t="shared" si="8" ref="C11:M11">SUM(C12)</f>
        <v>4610193169</v>
      </c>
      <c r="D11" s="524">
        <f>C11/$O$2</f>
        <v>611877784.7236047</v>
      </c>
      <c r="E11" s="104">
        <f t="shared" si="8"/>
        <v>611877784.73</v>
      </c>
      <c r="F11" s="92">
        <f t="shared" si="8"/>
        <v>680700000</v>
      </c>
      <c r="G11" s="92">
        <f t="shared" si="8"/>
        <v>680700000</v>
      </c>
      <c r="H11" s="92">
        <f t="shared" si="8"/>
        <v>759579000</v>
      </c>
      <c r="I11" s="404">
        <f t="shared" si="4"/>
        <v>111.58792419568091</v>
      </c>
      <c r="J11" s="404">
        <f t="shared" si="2"/>
        <v>111.58792419568091</v>
      </c>
      <c r="K11" s="92">
        <f t="shared" si="8"/>
        <v>773895000</v>
      </c>
      <c r="L11" s="404">
        <f t="shared" si="5"/>
        <v>101.88472825078104</v>
      </c>
      <c r="M11" s="92">
        <f t="shared" si="8"/>
        <v>789725000</v>
      </c>
      <c r="N11" s="404">
        <f t="shared" si="6"/>
        <v>102.04549712816338</v>
      </c>
      <c r="O11" s="465"/>
      <c r="P11" s="387"/>
      <c r="Q11" s="387"/>
      <c r="R11" s="387"/>
      <c r="S11" s="387"/>
    </row>
    <row r="12" spans="1:19" s="431" customFormat="1" ht="22.5" customHeight="1">
      <c r="A12" s="107">
        <v>371</v>
      </c>
      <c r="B12" s="107" t="s">
        <v>126</v>
      </c>
      <c r="C12" s="104">
        <f>SUM(C13:C14)</f>
        <v>4610193169</v>
      </c>
      <c r="D12" s="524">
        <f>C12/$O$2</f>
        <v>611877784.7236047</v>
      </c>
      <c r="E12" s="104">
        <f>SUM(E13:E14)</f>
        <v>611877784.73</v>
      </c>
      <c r="F12" s="92">
        <f>SUM(F13:F14)</f>
        <v>680700000</v>
      </c>
      <c r="G12" s="92">
        <f>SUM(G13:G14)</f>
        <v>680700000</v>
      </c>
      <c r="H12" s="92">
        <f>SUM(H13:H14)</f>
        <v>759579000</v>
      </c>
      <c r="I12" s="404">
        <f t="shared" si="4"/>
        <v>111.58792419568091</v>
      </c>
      <c r="J12" s="404">
        <f t="shared" si="2"/>
        <v>111.58792419568091</v>
      </c>
      <c r="K12" s="92">
        <f>SUM(K13:K14)</f>
        <v>773895000</v>
      </c>
      <c r="L12" s="404">
        <f t="shared" si="5"/>
        <v>101.88472825078104</v>
      </c>
      <c r="M12" s="92">
        <f>SUM(M13:M14)</f>
        <v>789725000</v>
      </c>
      <c r="N12" s="404">
        <f t="shared" si="6"/>
        <v>102.04549712816338</v>
      </c>
      <c r="O12" s="465"/>
      <c r="P12" s="387"/>
      <c r="Q12" s="387"/>
      <c r="R12" s="387"/>
      <c r="S12" s="387"/>
    </row>
    <row r="13" spans="1:19" s="431" customFormat="1" ht="27">
      <c r="A13" s="430" t="s">
        <v>133</v>
      </c>
      <c r="B13" s="141" t="s">
        <v>148</v>
      </c>
      <c r="C13" s="105">
        <v>2121015649</v>
      </c>
      <c r="D13" s="105">
        <f>C13/$O$2</f>
        <v>281507153.62665075</v>
      </c>
      <c r="E13" s="105">
        <v>281507153.63</v>
      </c>
      <c r="F13" s="89">
        <v>327009000</v>
      </c>
      <c r="G13" s="89">
        <v>327009000</v>
      </c>
      <c r="H13" s="89">
        <v>349460000</v>
      </c>
      <c r="I13" s="105">
        <f t="shared" si="4"/>
        <v>106.86556027509945</v>
      </c>
      <c r="J13" s="105">
        <f t="shared" si="2"/>
        <v>106.86556027509945</v>
      </c>
      <c r="K13" s="89">
        <v>356047000</v>
      </c>
      <c r="L13" s="105">
        <f t="shared" si="5"/>
        <v>101.88490814399358</v>
      </c>
      <c r="M13" s="89">
        <v>363329000</v>
      </c>
      <c r="N13" s="105">
        <f t="shared" si="6"/>
        <v>102.04523560091785</v>
      </c>
      <c r="O13" s="465"/>
      <c r="P13" s="387"/>
      <c r="Q13" s="387"/>
      <c r="R13" s="387"/>
      <c r="S13" s="387"/>
    </row>
    <row r="14" spans="1:19" s="431" customFormat="1" ht="27">
      <c r="A14" s="430" t="s">
        <v>160</v>
      </c>
      <c r="B14" s="141" t="s">
        <v>161</v>
      </c>
      <c r="C14" s="105">
        <v>2489177520</v>
      </c>
      <c r="D14" s="105">
        <f>C14/$O$2</f>
        <v>330370631.096954</v>
      </c>
      <c r="E14" s="105">
        <v>330370631.1</v>
      </c>
      <c r="F14" s="89">
        <v>353691000</v>
      </c>
      <c r="G14" s="89">
        <v>353691000</v>
      </c>
      <c r="H14" s="89">
        <v>410119000</v>
      </c>
      <c r="I14" s="105">
        <f t="shared" si="4"/>
        <v>115.95403897752558</v>
      </c>
      <c r="J14" s="105">
        <f t="shared" si="2"/>
        <v>115.95403897752558</v>
      </c>
      <c r="K14" s="89">
        <v>417848000</v>
      </c>
      <c r="L14" s="105">
        <f t="shared" si="5"/>
        <v>101.88457496482728</v>
      </c>
      <c r="M14" s="89">
        <v>426396000</v>
      </c>
      <c r="N14" s="105">
        <f t="shared" si="6"/>
        <v>102.04571997472765</v>
      </c>
      <c r="O14" s="465"/>
      <c r="P14" s="387"/>
      <c r="Q14" s="387"/>
      <c r="R14" s="387"/>
      <c r="S14" s="387"/>
    </row>
    <row r="15" spans="1:19" s="431" customFormat="1" ht="13.5">
      <c r="A15" s="430"/>
      <c r="B15" s="141"/>
      <c r="C15" s="105"/>
      <c r="D15" s="105"/>
      <c r="E15" s="105"/>
      <c r="F15" s="89"/>
      <c r="G15" s="89"/>
      <c r="H15" s="540"/>
      <c r="I15" s="541"/>
      <c r="J15" s="541"/>
      <c r="K15" s="540"/>
      <c r="L15" s="541"/>
      <c r="M15" s="540"/>
      <c r="N15" s="541"/>
      <c r="O15" s="465"/>
      <c r="P15" s="387"/>
      <c r="Q15" s="387"/>
      <c r="R15" s="387"/>
      <c r="S15" s="387"/>
    </row>
    <row r="16" spans="1:19" s="431" customFormat="1" ht="16.5" customHeight="1">
      <c r="A16" s="432" t="s">
        <v>223</v>
      </c>
      <c r="B16" s="107" t="s">
        <v>197</v>
      </c>
      <c r="C16" s="104">
        <f aca="true" t="shared" si="9" ref="C16:M17">SUM(C17)</f>
        <v>4577244475</v>
      </c>
      <c r="D16" s="104">
        <f>C16/$O$2</f>
        <v>607504741.5223305</v>
      </c>
      <c r="E16" s="104">
        <f t="shared" si="9"/>
        <v>607504741.52</v>
      </c>
      <c r="F16" s="92">
        <f t="shared" si="9"/>
        <v>660706000</v>
      </c>
      <c r="G16" s="92">
        <f t="shared" si="9"/>
        <v>660706000</v>
      </c>
      <c r="H16" s="92">
        <f t="shared" si="9"/>
        <v>683522000</v>
      </c>
      <c r="I16" s="404">
        <f>H16/F16*100</f>
        <v>103.45327573837683</v>
      </c>
      <c r="J16" s="404">
        <f t="shared" si="2"/>
        <v>103.45327573837683</v>
      </c>
      <c r="K16" s="92">
        <f t="shared" si="9"/>
        <v>722222000</v>
      </c>
      <c r="L16" s="404">
        <f>K16/H16*100</f>
        <v>105.66185141078121</v>
      </c>
      <c r="M16" s="92">
        <f t="shared" si="9"/>
        <v>737494000</v>
      </c>
      <c r="N16" s="404">
        <f>M16/K16*100</f>
        <v>102.11458526602624</v>
      </c>
      <c r="O16" s="465"/>
      <c r="P16" s="395"/>
      <c r="Q16" s="395"/>
      <c r="R16" s="395"/>
      <c r="S16" s="387"/>
    </row>
    <row r="17" spans="1:19" s="431" customFormat="1" ht="25.5">
      <c r="A17" s="435">
        <v>37</v>
      </c>
      <c r="B17" s="107" t="s">
        <v>129</v>
      </c>
      <c r="C17" s="104">
        <f t="shared" si="9"/>
        <v>4577244475</v>
      </c>
      <c r="D17" s="104">
        <f>C17/$O$2</f>
        <v>607504741.5223305</v>
      </c>
      <c r="E17" s="104">
        <f t="shared" si="9"/>
        <v>607504741.52</v>
      </c>
      <c r="F17" s="92">
        <f t="shared" si="9"/>
        <v>660706000</v>
      </c>
      <c r="G17" s="92">
        <f t="shared" si="9"/>
        <v>660706000</v>
      </c>
      <c r="H17" s="92">
        <f t="shared" si="9"/>
        <v>683522000</v>
      </c>
      <c r="I17" s="404">
        <f>H17/F17*100</f>
        <v>103.45327573837683</v>
      </c>
      <c r="J17" s="404">
        <f t="shared" si="2"/>
        <v>103.45327573837683</v>
      </c>
      <c r="K17" s="92">
        <f t="shared" si="9"/>
        <v>722222000</v>
      </c>
      <c r="L17" s="404">
        <f>K17/H17*100</f>
        <v>105.66185141078121</v>
      </c>
      <c r="M17" s="92">
        <f t="shared" si="9"/>
        <v>737494000</v>
      </c>
      <c r="N17" s="404">
        <f>M17/K17*100</f>
        <v>102.11458526602624</v>
      </c>
      <c r="O17" s="465"/>
      <c r="P17" s="387"/>
      <c r="Q17" s="387"/>
      <c r="R17" s="387"/>
      <c r="S17" s="387"/>
    </row>
    <row r="18" spans="1:19" s="431" customFormat="1" ht="19.5" customHeight="1">
      <c r="A18" s="107">
        <v>371</v>
      </c>
      <c r="B18" s="107" t="s">
        <v>126</v>
      </c>
      <c r="C18" s="104">
        <f>SUM(C19:C20)</f>
        <v>4577244475</v>
      </c>
      <c r="D18" s="104">
        <f>C18/$O$2</f>
        <v>607504741.5223305</v>
      </c>
      <c r="E18" s="104">
        <f>SUM(E19:E20)</f>
        <v>607504741.52</v>
      </c>
      <c r="F18" s="92">
        <f>SUM(F19:F20)</f>
        <v>660706000</v>
      </c>
      <c r="G18" s="92">
        <f>SUM(G19:G20)</f>
        <v>660706000</v>
      </c>
      <c r="H18" s="92">
        <f>SUM(H19:H20)</f>
        <v>683522000</v>
      </c>
      <c r="I18" s="404">
        <f>H18/F18*100</f>
        <v>103.45327573837683</v>
      </c>
      <c r="J18" s="404">
        <f t="shared" si="2"/>
        <v>103.45327573837683</v>
      </c>
      <c r="K18" s="92">
        <f>SUM(K19:K20)</f>
        <v>722222000</v>
      </c>
      <c r="L18" s="404">
        <f>K18/H18*100</f>
        <v>105.66185141078121</v>
      </c>
      <c r="M18" s="92">
        <f>SUM(M19:M20)</f>
        <v>737494000</v>
      </c>
      <c r="N18" s="404">
        <f>M18/K18*100</f>
        <v>102.11458526602624</v>
      </c>
      <c r="O18" s="465"/>
      <c r="P18" s="387"/>
      <c r="Q18" s="387"/>
      <c r="R18" s="387"/>
      <c r="S18" s="387"/>
    </row>
    <row r="19" spans="1:19" s="431" customFormat="1" ht="27">
      <c r="A19" s="430" t="s">
        <v>133</v>
      </c>
      <c r="B19" s="141" t="s">
        <v>148</v>
      </c>
      <c r="C19" s="105">
        <v>4451288646</v>
      </c>
      <c r="D19" s="105">
        <f>C19/$O$2</f>
        <v>590787530.1612582</v>
      </c>
      <c r="E19" s="105">
        <v>590787530.16</v>
      </c>
      <c r="F19" s="89">
        <v>643076000</v>
      </c>
      <c r="G19" s="89">
        <v>643076000</v>
      </c>
      <c r="H19" s="89">
        <v>664713000</v>
      </c>
      <c r="I19" s="105">
        <f>H19/F19*100</f>
        <v>103.36461009274176</v>
      </c>
      <c r="J19" s="105">
        <f t="shared" si="2"/>
        <v>103.36461009274176</v>
      </c>
      <c r="K19" s="89">
        <v>702348000</v>
      </c>
      <c r="L19" s="105">
        <f>K19/H19*100</f>
        <v>105.66184202806323</v>
      </c>
      <c r="M19" s="89">
        <v>717200000</v>
      </c>
      <c r="N19" s="105">
        <f>M19/K19*100</f>
        <v>102.11462124189148</v>
      </c>
      <c r="O19" s="465"/>
      <c r="P19" s="387"/>
      <c r="Q19" s="387"/>
      <c r="R19" s="387"/>
      <c r="S19" s="387"/>
    </row>
    <row r="20" spans="1:19" s="431" customFormat="1" ht="27">
      <c r="A20" s="430" t="s">
        <v>160</v>
      </c>
      <c r="B20" s="141" t="s">
        <v>161</v>
      </c>
      <c r="C20" s="105">
        <v>125955829</v>
      </c>
      <c r="D20" s="105">
        <f>C20/$O$2</f>
        <v>16717211.361072399</v>
      </c>
      <c r="E20" s="105">
        <v>16717211.36</v>
      </c>
      <c r="F20" s="89">
        <v>17630000</v>
      </c>
      <c r="G20" s="89">
        <v>17630000</v>
      </c>
      <c r="H20" s="89">
        <v>18809000</v>
      </c>
      <c r="I20" s="105">
        <f>H20/F20*100</f>
        <v>106.6874645490641</v>
      </c>
      <c r="J20" s="105">
        <f t="shared" si="2"/>
        <v>106.6874645490641</v>
      </c>
      <c r="K20" s="89">
        <v>19874000</v>
      </c>
      <c r="L20" s="105">
        <f>K20/H20*100</f>
        <v>105.66218299750119</v>
      </c>
      <c r="M20" s="89">
        <v>20294000</v>
      </c>
      <c r="N20" s="105">
        <f>M20/K20*100</f>
        <v>102.11331387742779</v>
      </c>
      <c r="O20" s="465"/>
      <c r="P20" s="387"/>
      <c r="Q20" s="387"/>
      <c r="R20" s="387"/>
      <c r="S20" s="387"/>
    </row>
    <row r="21" spans="1:19" s="431" customFormat="1" ht="13.5">
      <c r="A21" s="430"/>
      <c r="B21" s="141"/>
      <c r="C21" s="105"/>
      <c r="D21" s="105"/>
      <c r="E21" s="105"/>
      <c r="F21" s="89"/>
      <c r="G21" s="89"/>
      <c r="H21" s="540"/>
      <c r="I21" s="541"/>
      <c r="J21" s="541"/>
      <c r="K21" s="540"/>
      <c r="L21" s="541"/>
      <c r="M21" s="540"/>
      <c r="N21" s="541"/>
      <c r="O21" s="465"/>
      <c r="P21" s="387"/>
      <c r="Q21" s="387"/>
      <c r="R21" s="387"/>
      <c r="S21" s="387"/>
    </row>
    <row r="22" spans="1:19" s="431" customFormat="1" ht="12.75">
      <c r="A22" s="432" t="s">
        <v>224</v>
      </c>
      <c r="B22" s="107" t="s">
        <v>198</v>
      </c>
      <c r="C22" s="104">
        <f aca="true" t="shared" si="10" ref="C22:M23">SUM(C23)</f>
        <v>934576893</v>
      </c>
      <c r="D22" s="524">
        <f>C22/$O$2</f>
        <v>124039669.91837546</v>
      </c>
      <c r="E22" s="104">
        <f t="shared" si="10"/>
        <v>124039669.91</v>
      </c>
      <c r="F22" s="92">
        <f t="shared" si="10"/>
        <v>164541000</v>
      </c>
      <c r="G22" s="92">
        <f t="shared" si="10"/>
        <v>164541000</v>
      </c>
      <c r="H22" s="92">
        <f t="shared" si="10"/>
        <v>200516000</v>
      </c>
      <c r="I22" s="404">
        <f>H22/F22*100</f>
        <v>121.86385156283237</v>
      </c>
      <c r="J22" s="404">
        <f t="shared" si="2"/>
        <v>121.86385156283237</v>
      </c>
      <c r="K22" s="92">
        <f t="shared" si="10"/>
        <v>208111000</v>
      </c>
      <c r="L22" s="404">
        <f>K22/H22*100</f>
        <v>103.78772766263043</v>
      </c>
      <c r="M22" s="92">
        <f t="shared" si="10"/>
        <v>210427000</v>
      </c>
      <c r="N22" s="404">
        <f>M22/K22*100</f>
        <v>101.1128676523586</v>
      </c>
      <c r="O22" s="465"/>
      <c r="P22" s="395"/>
      <c r="Q22" s="395"/>
      <c r="R22" s="395"/>
      <c r="S22" s="387"/>
    </row>
    <row r="23" spans="1:19" s="431" customFormat="1" ht="25.5">
      <c r="A23" s="435">
        <v>37</v>
      </c>
      <c r="B23" s="107" t="s">
        <v>129</v>
      </c>
      <c r="C23" s="104">
        <f t="shared" si="10"/>
        <v>934576893</v>
      </c>
      <c r="D23" s="524">
        <f>C23/$O$2</f>
        <v>124039669.91837546</v>
      </c>
      <c r="E23" s="104">
        <f t="shared" si="10"/>
        <v>124039669.91</v>
      </c>
      <c r="F23" s="92">
        <f t="shared" si="10"/>
        <v>164541000</v>
      </c>
      <c r="G23" s="92">
        <f t="shared" si="10"/>
        <v>164541000</v>
      </c>
      <c r="H23" s="92">
        <f t="shared" si="10"/>
        <v>200516000</v>
      </c>
      <c r="I23" s="404">
        <f>H23/F23*100</f>
        <v>121.86385156283237</v>
      </c>
      <c r="J23" s="404">
        <f t="shared" si="2"/>
        <v>121.86385156283237</v>
      </c>
      <c r="K23" s="92">
        <f t="shared" si="10"/>
        <v>208111000</v>
      </c>
      <c r="L23" s="404">
        <f>K23/H23*100</f>
        <v>103.78772766263043</v>
      </c>
      <c r="M23" s="92">
        <f t="shared" si="10"/>
        <v>210427000</v>
      </c>
      <c r="N23" s="404">
        <f>M23/K23*100</f>
        <v>101.1128676523586</v>
      </c>
      <c r="O23" s="465"/>
      <c r="P23" s="387"/>
      <c r="Q23" s="387"/>
      <c r="R23" s="387"/>
      <c r="S23" s="387"/>
    </row>
    <row r="24" spans="1:19" s="431" customFormat="1" ht="16.5" customHeight="1">
      <c r="A24" s="107">
        <v>371</v>
      </c>
      <c r="B24" s="107" t="s">
        <v>126</v>
      </c>
      <c r="C24" s="104">
        <f>SUM(C25:C26)</f>
        <v>934576893</v>
      </c>
      <c r="D24" s="524">
        <f>C24/$O$2</f>
        <v>124039669.91837546</v>
      </c>
      <c r="E24" s="104">
        <f>SUM(E25:E26)</f>
        <v>124039669.91</v>
      </c>
      <c r="F24" s="92">
        <f>SUM(F25:F26)</f>
        <v>164541000</v>
      </c>
      <c r="G24" s="92">
        <f>SUM(G25:G26)</f>
        <v>164541000</v>
      </c>
      <c r="H24" s="92">
        <f>SUM(H25:H26)</f>
        <v>200516000</v>
      </c>
      <c r="I24" s="404">
        <f>H24/F24*100</f>
        <v>121.86385156283237</v>
      </c>
      <c r="J24" s="404">
        <f t="shared" si="2"/>
        <v>121.86385156283237</v>
      </c>
      <c r="K24" s="92">
        <f>SUM(K25:K26)</f>
        <v>208111000</v>
      </c>
      <c r="L24" s="404">
        <f>K24/H24*100</f>
        <v>103.78772766263043</v>
      </c>
      <c r="M24" s="92">
        <f>SUM(M25:M26)</f>
        <v>210427000</v>
      </c>
      <c r="N24" s="404">
        <f>M24/K24*100</f>
        <v>101.1128676523586</v>
      </c>
      <c r="O24" s="465"/>
      <c r="P24" s="387"/>
      <c r="Q24" s="387"/>
      <c r="R24" s="387"/>
      <c r="S24" s="387"/>
    </row>
    <row r="25" spans="1:19" s="431" customFormat="1" ht="27">
      <c r="A25" s="430" t="s">
        <v>133</v>
      </c>
      <c r="B25" s="141" t="s">
        <v>148</v>
      </c>
      <c r="C25" s="105">
        <v>926980459</v>
      </c>
      <c r="D25" s="105">
        <f>C25/$O$2</f>
        <v>123031449.86395912</v>
      </c>
      <c r="E25" s="105">
        <v>123031449.86</v>
      </c>
      <c r="F25" s="89">
        <v>163493000</v>
      </c>
      <c r="G25" s="89">
        <v>163493000</v>
      </c>
      <c r="H25" s="89">
        <v>198886000</v>
      </c>
      <c r="I25" s="105">
        <f>H25/F25*100</f>
        <v>121.64802162783728</v>
      </c>
      <c r="J25" s="105">
        <f t="shared" si="2"/>
        <v>121.64802162783728</v>
      </c>
      <c r="K25" s="89">
        <v>206420000</v>
      </c>
      <c r="L25" s="105">
        <f>K25/H25*100</f>
        <v>103.78809971541484</v>
      </c>
      <c r="M25" s="89">
        <v>208717000</v>
      </c>
      <c r="N25" s="105">
        <f>M25/K25*100</f>
        <v>101.11277976940218</v>
      </c>
      <c r="O25" s="465"/>
      <c r="P25" s="387"/>
      <c r="Q25" s="387"/>
      <c r="R25" s="387"/>
      <c r="S25" s="387"/>
    </row>
    <row r="26" spans="1:19" s="431" customFormat="1" ht="27">
      <c r="A26" s="430" t="s">
        <v>160</v>
      </c>
      <c r="B26" s="141" t="s">
        <v>161</v>
      </c>
      <c r="C26" s="105">
        <v>7596434</v>
      </c>
      <c r="D26" s="105">
        <f>C26/$O$2</f>
        <v>1008220.0544163514</v>
      </c>
      <c r="E26" s="105">
        <v>1008220.05</v>
      </c>
      <c r="F26" s="89">
        <v>1048000</v>
      </c>
      <c r="G26" s="89">
        <v>1048000</v>
      </c>
      <c r="H26" s="89">
        <v>1630000</v>
      </c>
      <c r="I26" s="105">
        <f>H26/F26*100</f>
        <v>155.5343511450382</v>
      </c>
      <c r="J26" s="105">
        <f t="shared" si="2"/>
        <v>155.5343511450382</v>
      </c>
      <c r="K26" s="89">
        <v>1691000</v>
      </c>
      <c r="L26" s="105">
        <f>K26/H26*100</f>
        <v>103.74233128834356</v>
      </c>
      <c r="M26" s="89">
        <v>1710000</v>
      </c>
      <c r="N26" s="105">
        <f>M26/K26*100</f>
        <v>101.12359550561798</v>
      </c>
      <c r="O26" s="465"/>
      <c r="P26" s="387"/>
      <c r="Q26" s="387"/>
      <c r="R26" s="387"/>
      <c r="S26" s="387"/>
    </row>
    <row r="27" spans="1:19" s="431" customFormat="1" ht="13.5">
      <c r="A27" s="430"/>
      <c r="B27" s="141"/>
      <c r="C27" s="105"/>
      <c r="D27" s="105"/>
      <c r="E27" s="105"/>
      <c r="F27" s="89"/>
      <c r="G27" s="89"/>
      <c r="H27" s="540"/>
      <c r="I27" s="541"/>
      <c r="J27" s="541"/>
      <c r="K27" s="540"/>
      <c r="L27" s="541"/>
      <c r="M27" s="540"/>
      <c r="N27" s="541"/>
      <c r="O27" s="465"/>
      <c r="P27" s="387"/>
      <c r="Q27" s="387"/>
      <c r="R27" s="387"/>
      <c r="S27" s="387"/>
    </row>
    <row r="28" spans="1:19" s="431" customFormat="1" ht="12.75">
      <c r="A28" s="432" t="s">
        <v>225</v>
      </c>
      <c r="B28" s="107" t="s">
        <v>199</v>
      </c>
      <c r="C28" s="104">
        <f>C29+C32</f>
        <v>11708000451</v>
      </c>
      <c r="D28" s="104">
        <f aca="true" t="shared" si="11" ref="D28:D36">C28/$O$2</f>
        <v>1553918700.7764285</v>
      </c>
      <c r="E28" s="104">
        <f>E29+E32</f>
        <v>1553918700.78</v>
      </c>
      <c r="F28" s="92">
        <f>F29+F32</f>
        <v>1868941000</v>
      </c>
      <c r="G28" s="92">
        <f>G29+G32</f>
        <v>2027465174</v>
      </c>
      <c r="H28" s="92">
        <f>H29+H32</f>
        <v>2197119000</v>
      </c>
      <c r="I28" s="404">
        <f aca="true" t="shared" si="12" ref="I28:I36">H28/F28*100</f>
        <v>117.55956983125738</v>
      </c>
      <c r="J28" s="404">
        <f t="shared" si="2"/>
        <v>108.36778003270402</v>
      </c>
      <c r="K28" s="92">
        <f>K29+K32</f>
        <v>2341146000</v>
      </c>
      <c r="L28" s="404">
        <f aca="true" t="shared" si="13" ref="L28:L36">K28/H28*100</f>
        <v>106.55526623728619</v>
      </c>
      <c r="M28" s="92">
        <f>M29+M32</f>
        <v>2504679000</v>
      </c>
      <c r="N28" s="404">
        <f>M28/K28*100</f>
        <v>106.9851688019457</v>
      </c>
      <c r="O28" s="465"/>
      <c r="P28" s="395"/>
      <c r="Q28" s="395"/>
      <c r="R28" s="395"/>
      <c r="S28" s="387"/>
    </row>
    <row r="29" spans="1:20" s="431" customFormat="1" ht="18" customHeight="1">
      <c r="A29" s="433">
        <v>36</v>
      </c>
      <c r="B29" s="195" t="s">
        <v>274</v>
      </c>
      <c r="C29" s="104">
        <f aca="true" t="shared" si="14" ref="C29:M30">SUM(C30)</f>
        <v>60556362</v>
      </c>
      <c r="D29" s="104">
        <f t="shared" si="11"/>
        <v>8037210.4320127405</v>
      </c>
      <c r="E29" s="104">
        <f t="shared" si="14"/>
        <v>8037210.43</v>
      </c>
      <c r="F29" s="92">
        <f t="shared" si="14"/>
        <v>9291000</v>
      </c>
      <c r="G29" s="92">
        <f t="shared" si="14"/>
        <v>171416407</v>
      </c>
      <c r="H29" s="92">
        <f t="shared" si="14"/>
        <v>5000000</v>
      </c>
      <c r="I29" s="404">
        <f t="shared" si="12"/>
        <v>53.81552039608223</v>
      </c>
      <c r="J29" s="404">
        <f t="shared" si="2"/>
        <v>2.9168736455898294</v>
      </c>
      <c r="K29" s="92">
        <f t="shared" si="14"/>
        <v>5000000</v>
      </c>
      <c r="L29" s="404">
        <f t="shared" si="13"/>
        <v>100</v>
      </c>
      <c r="M29" s="92">
        <f t="shared" si="14"/>
        <v>5000000</v>
      </c>
      <c r="N29" s="404">
        <f>M29/K29*100</f>
        <v>100</v>
      </c>
      <c r="O29" s="465"/>
      <c r="P29" s="387"/>
      <c r="Q29" s="387"/>
      <c r="R29" s="387"/>
      <c r="S29" s="387"/>
      <c r="T29" s="387"/>
    </row>
    <row r="30" spans="1:20" s="431" customFormat="1" ht="18" customHeight="1">
      <c r="A30" s="433">
        <v>363</v>
      </c>
      <c r="B30" s="195" t="s">
        <v>275</v>
      </c>
      <c r="C30" s="104">
        <f t="shared" si="14"/>
        <v>60556362</v>
      </c>
      <c r="D30" s="104">
        <f t="shared" si="11"/>
        <v>8037210.4320127405</v>
      </c>
      <c r="E30" s="104">
        <f t="shared" si="14"/>
        <v>8037210.43</v>
      </c>
      <c r="F30" s="92">
        <f t="shared" si="14"/>
        <v>9291000</v>
      </c>
      <c r="G30" s="92">
        <f t="shared" si="14"/>
        <v>171416407</v>
      </c>
      <c r="H30" s="92">
        <f t="shared" si="14"/>
        <v>5000000</v>
      </c>
      <c r="I30" s="404">
        <f t="shared" si="12"/>
        <v>53.81552039608223</v>
      </c>
      <c r="J30" s="404">
        <f t="shared" si="2"/>
        <v>2.9168736455898294</v>
      </c>
      <c r="K30" s="92">
        <f t="shared" si="14"/>
        <v>5000000</v>
      </c>
      <c r="L30" s="404">
        <f t="shared" si="13"/>
        <v>100</v>
      </c>
      <c r="M30" s="92">
        <f t="shared" si="14"/>
        <v>5000000</v>
      </c>
      <c r="N30" s="404">
        <f>M30/K30*100</f>
        <v>100</v>
      </c>
      <c r="O30" s="465"/>
      <c r="P30" s="387"/>
      <c r="Q30" s="387"/>
      <c r="R30" s="387"/>
      <c r="S30" s="387"/>
      <c r="T30" s="387"/>
    </row>
    <row r="31" spans="1:20" s="431" customFormat="1" ht="16.5" customHeight="1">
      <c r="A31" s="434">
        <v>3631</v>
      </c>
      <c r="B31" s="197" t="s">
        <v>276</v>
      </c>
      <c r="C31" s="105">
        <v>60556362</v>
      </c>
      <c r="D31" s="105">
        <f t="shared" si="11"/>
        <v>8037210.4320127405</v>
      </c>
      <c r="E31" s="105">
        <v>8037210.43</v>
      </c>
      <c r="F31" s="89">
        <v>9291000</v>
      </c>
      <c r="G31" s="89">
        <v>171416407</v>
      </c>
      <c r="H31" s="89">
        <v>5000000</v>
      </c>
      <c r="I31" s="105">
        <f t="shared" si="12"/>
        <v>53.81552039608223</v>
      </c>
      <c r="J31" s="105">
        <f t="shared" si="2"/>
        <v>2.9168736455898294</v>
      </c>
      <c r="K31" s="89">
        <v>5000000</v>
      </c>
      <c r="L31" s="105">
        <f t="shared" si="13"/>
        <v>100</v>
      </c>
      <c r="M31" s="89">
        <v>5000000</v>
      </c>
      <c r="N31" s="105">
        <f aca="true" t="shared" si="15" ref="N31:N36">M31/K31*100</f>
        <v>100</v>
      </c>
      <c r="O31" s="465"/>
      <c r="P31" s="387"/>
      <c r="Q31" s="387"/>
      <c r="R31" s="387"/>
      <c r="S31" s="387"/>
      <c r="T31" s="387"/>
    </row>
    <row r="32" spans="1:20" s="431" customFormat="1" ht="27.75" customHeight="1">
      <c r="A32" s="435">
        <v>37</v>
      </c>
      <c r="B32" s="107" t="s">
        <v>129</v>
      </c>
      <c r="C32" s="104">
        <f aca="true" t="shared" si="16" ref="C32:M32">SUM(C33)</f>
        <v>11647444089</v>
      </c>
      <c r="D32" s="524">
        <f t="shared" si="11"/>
        <v>1545881490.3444157</v>
      </c>
      <c r="E32" s="104">
        <f t="shared" si="16"/>
        <v>1545881490.35</v>
      </c>
      <c r="F32" s="92">
        <f t="shared" si="16"/>
        <v>1859650000</v>
      </c>
      <c r="G32" s="92">
        <f t="shared" si="16"/>
        <v>1856048767</v>
      </c>
      <c r="H32" s="92">
        <f t="shared" si="16"/>
        <v>2192119000</v>
      </c>
      <c r="I32" s="404">
        <f t="shared" si="12"/>
        <v>117.87804156696153</v>
      </c>
      <c r="J32" s="404">
        <f t="shared" si="2"/>
        <v>118.10675662058183</v>
      </c>
      <c r="K32" s="92">
        <f t="shared" si="16"/>
        <v>2336146000</v>
      </c>
      <c r="L32" s="404">
        <f t="shared" si="13"/>
        <v>106.5702181314062</v>
      </c>
      <c r="M32" s="92">
        <f t="shared" si="16"/>
        <v>2499679000</v>
      </c>
      <c r="N32" s="404">
        <f t="shared" si="15"/>
        <v>107.00011899941184</v>
      </c>
      <c r="O32" s="465"/>
      <c r="P32" s="387"/>
      <c r="Q32" s="387"/>
      <c r="R32" s="387"/>
      <c r="S32" s="387"/>
      <c r="T32" s="387"/>
    </row>
    <row r="33" spans="1:20" s="431" customFormat="1" ht="15" customHeight="1">
      <c r="A33" s="107">
        <v>371</v>
      </c>
      <c r="B33" s="107" t="s">
        <v>126</v>
      </c>
      <c r="C33" s="104">
        <f>SUM(C34:C36)</f>
        <v>11647444089</v>
      </c>
      <c r="D33" s="524">
        <f t="shared" si="11"/>
        <v>1545881490.3444157</v>
      </c>
      <c r="E33" s="104">
        <f>SUM(E34:E36)</f>
        <v>1545881490.35</v>
      </c>
      <c r="F33" s="92">
        <f>SUM(F35:F36)</f>
        <v>1859650000</v>
      </c>
      <c r="G33" s="92">
        <f>SUM(G35:G36)</f>
        <v>1856048767</v>
      </c>
      <c r="H33" s="92">
        <f>SUM(H35:H36)</f>
        <v>2192119000</v>
      </c>
      <c r="I33" s="404">
        <f t="shared" si="12"/>
        <v>117.87804156696153</v>
      </c>
      <c r="J33" s="404">
        <f t="shared" si="2"/>
        <v>118.10675662058183</v>
      </c>
      <c r="K33" s="92">
        <f>SUM(K35:K36)</f>
        <v>2336146000</v>
      </c>
      <c r="L33" s="404">
        <f t="shared" si="13"/>
        <v>106.5702181314062</v>
      </c>
      <c r="M33" s="92">
        <f>SUM(M35:M36)</f>
        <v>2499679000</v>
      </c>
      <c r="N33" s="404">
        <f t="shared" si="15"/>
        <v>107.00011899941184</v>
      </c>
      <c r="O33" s="465"/>
      <c r="P33" s="387"/>
      <c r="Q33" s="387"/>
      <c r="R33" s="387"/>
      <c r="S33" s="387"/>
      <c r="T33" s="387"/>
    </row>
    <row r="34" spans="1:20" s="431" customFormat="1" ht="24.75" customHeight="1" hidden="1">
      <c r="A34" s="430" t="s">
        <v>127</v>
      </c>
      <c r="B34" s="141" t="s">
        <v>149</v>
      </c>
      <c r="C34" s="105"/>
      <c r="D34" s="105">
        <f t="shared" si="11"/>
        <v>0</v>
      </c>
      <c r="E34" s="105"/>
      <c r="F34" s="89">
        <v>0</v>
      </c>
      <c r="G34" s="89">
        <v>0</v>
      </c>
      <c r="H34" s="89">
        <v>0</v>
      </c>
      <c r="I34" s="105" t="e">
        <f t="shared" si="12"/>
        <v>#DIV/0!</v>
      </c>
      <c r="J34" s="105" t="e">
        <f t="shared" si="2"/>
        <v>#DIV/0!</v>
      </c>
      <c r="K34" s="89">
        <v>0</v>
      </c>
      <c r="L34" s="105" t="e">
        <f t="shared" si="13"/>
        <v>#DIV/0!</v>
      </c>
      <c r="M34" s="89">
        <v>0</v>
      </c>
      <c r="N34" s="105" t="e">
        <f t="shared" si="15"/>
        <v>#DIV/0!</v>
      </c>
      <c r="O34" s="465"/>
      <c r="P34" s="387"/>
      <c r="Q34" s="387"/>
      <c r="R34" s="387"/>
      <c r="S34" s="387"/>
      <c r="T34" s="387"/>
    </row>
    <row r="35" spans="1:20" s="431" customFormat="1" ht="27">
      <c r="A35" s="430" t="s">
        <v>133</v>
      </c>
      <c r="B35" s="141" t="s">
        <v>148</v>
      </c>
      <c r="C35" s="105">
        <v>155962107</v>
      </c>
      <c r="D35" s="105">
        <f t="shared" si="11"/>
        <v>20699728.847302407</v>
      </c>
      <c r="E35" s="105">
        <v>20699728.85</v>
      </c>
      <c r="F35" s="89">
        <v>22041000</v>
      </c>
      <c r="G35" s="89">
        <v>22041000</v>
      </c>
      <c r="H35" s="89">
        <v>29353000</v>
      </c>
      <c r="I35" s="105">
        <f t="shared" si="12"/>
        <v>133.17453836032848</v>
      </c>
      <c r="J35" s="105">
        <f t="shared" si="2"/>
        <v>133.17453836032848</v>
      </c>
      <c r="K35" s="89">
        <v>31282000</v>
      </c>
      <c r="L35" s="105">
        <f t="shared" si="13"/>
        <v>106.5717303171737</v>
      </c>
      <c r="M35" s="89">
        <v>33471000</v>
      </c>
      <c r="N35" s="105">
        <f t="shared" si="15"/>
        <v>106.99763442235151</v>
      </c>
      <c r="O35" s="465"/>
      <c r="P35" s="387"/>
      <c r="Q35" s="387"/>
      <c r="R35" s="387"/>
      <c r="S35" s="387"/>
      <c r="T35" s="387"/>
    </row>
    <row r="36" spans="1:20" s="431" customFormat="1" ht="27">
      <c r="A36" s="430" t="s">
        <v>160</v>
      </c>
      <c r="B36" s="141" t="s">
        <v>161</v>
      </c>
      <c r="C36" s="105">
        <v>11491481982</v>
      </c>
      <c r="D36" s="105">
        <f t="shared" si="11"/>
        <v>1525181761.4971132</v>
      </c>
      <c r="E36" s="105">
        <v>1525181761.5</v>
      </c>
      <c r="F36" s="89">
        <v>1837609000</v>
      </c>
      <c r="G36" s="89">
        <v>1834007767</v>
      </c>
      <c r="H36" s="89">
        <v>2162766000</v>
      </c>
      <c r="I36" s="105">
        <f t="shared" si="12"/>
        <v>117.69456941057645</v>
      </c>
      <c r="J36" s="105">
        <f t="shared" si="2"/>
        <v>117.9256728851138</v>
      </c>
      <c r="K36" s="89">
        <v>2304864000</v>
      </c>
      <c r="L36" s="105">
        <f t="shared" si="13"/>
        <v>106.57019760806301</v>
      </c>
      <c r="M36" s="89">
        <v>2466208000</v>
      </c>
      <c r="N36" s="105">
        <f t="shared" si="15"/>
        <v>107.00015272050759</v>
      </c>
      <c r="O36" s="465"/>
      <c r="P36" s="387"/>
      <c r="Q36" s="387"/>
      <c r="R36" s="387"/>
      <c r="S36" s="387"/>
      <c r="T36" s="387"/>
    </row>
    <row r="37" spans="1:19" s="431" customFormat="1" ht="13.5">
      <c r="A37" s="430"/>
      <c r="B37" s="141"/>
      <c r="C37" s="105"/>
      <c r="D37" s="105"/>
      <c r="E37" s="105"/>
      <c r="F37" s="89"/>
      <c r="G37" s="89"/>
      <c r="H37" s="540"/>
      <c r="I37" s="542"/>
      <c r="J37" s="542"/>
      <c r="K37" s="540"/>
      <c r="L37" s="542"/>
      <c r="M37" s="540"/>
      <c r="N37" s="542"/>
      <c r="O37" s="465"/>
      <c r="P37" s="387"/>
      <c r="Q37" s="387"/>
      <c r="R37" s="387"/>
      <c r="S37" s="387"/>
    </row>
    <row r="38" spans="1:19" s="431" customFormat="1" ht="25.5">
      <c r="A38" s="432" t="s">
        <v>226</v>
      </c>
      <c r="B38" s="107" t="s">
        <v>200</v>
      </c>
      <c r="C38" s="104">
        <f>C39+C42</f>
        <v>1437620779</v>
      </c>
      <c r="D38" s="524">
        <f aca="true" t="shared" si="17" ref="D38:D46">C38/$O$2</f>
        <v>190805067.22410244</v>
      </c>
      <c r="E38" s="104">
        <f>E39+E42</f>
        <v>190805067.23</v>
      </c>
      <c r="F38" s="92">
        <f>F39+F42</f>
        <v>195275000</v>
      </c>
      <c r="G38" s="92">
        <f>G39+G42</f>
        <v>197275000</v>
      </c>
      <c r="H38" s="92">
        <f>H39+H42</f>
        <v>231806000</v>
      </c>
      <c r="I38" s="404">
        <f aca="true" t="shared" si="18" ref="I38:I46">H38/F38*100</f>
        <v>118.70746383305595</v>
      </c>
      <c r="J38" s="404">
        <f t="shared" si="2"/>
        <v>117.50399188949436</v>
      </c>
      <c r="K38" s="92">
        <f>K39+K42</f>
        <v>247199000</v>
      </c>
      <c r="L38" s="404">
        <f aca="true" t="shared" si="19" ref="L38:L46">K38/H38*100</f>
        <v>106.64046659706823</v>
      </c>
      <c r="M38" s="92">
        <f>M39+M42</f>
        <v>264447000</v>
      </c>
      <c r="N38" s="404">
        <f>M38/K38*100</f>
        <v>106.97737450394216</v>
      </c>
      <c r="O38" s="465"/>
      <c r="P38" s="395"/>
      <c r="Q38" s="395"/>
      <c r="R38" s="395"/>
      <c r="S38" s="387"/>
    </row>
    <row r="39" spans="1:19" s="431" customFormat="1" ht="16.5" customHeight="1">
      <c r="A39" s="433">
        <v>36</v>
      </c>
      <c r="B39" s="195" t="s">
        <v>274</v>
      </c>
      <c r="C39" s="104">
        <f aca="true" t="shared" si="20" ref="C39:M40">SUM(C40)</f>
        <v>11240997</v>
      </c>
      <c r="D39" s="104">
        <f t="shared" si="17"/>
        <v>1491936.6912203862</v>
      </c>
      <c r="E39" s="104">
        <f t="shared" si="20"/>
        <v>1491936.69</v>
      </c>
      <c r="F39" s="92">
        <f t="shared" si="20"/>
        <v>1417000</v>
      </c>
      <c r="G39" s="92">
        <f t="shared" si="20"/>
        <v>1417000</v>
      </c>
      <c r="H39" s="92">
        <f t="shared" si="20"/>
        <v>1000000</v>
      </c>
      <c r="I39" s="404">
        <f t="shared" si="18"/>
        <v>70.57163020465774</v>
      </c>
      <c r="J39" s="404">
        <f t="shared" si="2"/>
        <v>70.57163020465774</v>
      </c>
      <c r="K39" s="92">
        <f t="shared" si="20"/>
        <v>1000000</v>
      </c>
      <c r="L39" s="404">
        <f t="shared" si="19"/>
        <v>100</v>
      </c>
      <c r="M39" s="92">
        <f t="shared" si="20"/>
        <v>1000000</v>
      </c>
      <c r="N39" s="404">
        <f>M39/K39*100</f>
        <v>100</v>
      </c>
      <c r="O39" s="465"/>
      <c r="P39" s="387"/>
      <c r="Q39" s="387"/>
      <c r="R39" s="387"/>
      <c r="S39" s="387"/>
    </row>
    <row r="40" spans="1:19" s="431" customFormat="1" ht="16.5" customHeight="1">
      <c r="A40" s="433">
        <v>363</v>
      </c>
      <c r="B40" s="195" t="s">
        <v>275</v>
      </c>
      <c r="C40" s="104">
        <f t="shared" si="20"/>
        <v>11240997</v>
      </c>
      <c r="D40" s="104">
        <f t="shared" si="17"/>
        <v>1491936.6912203862</v>
      </c>
      <c r="E40" s="104">
        <f t="shared" si="20"/>
        <v>1491936.69</v>
      </c>
      <c r="F40" s="92">
        <f t="shared" si="20"/>
        <v>1417000</v>
      </c>
      <c r="G40" s="92">
        <f t="shared" si="20"/>
        <v>1417000</v>
      </c>
      <c r="H40" s="92">
        <f t="shared" si="20"/>
        <v>1000000</v>
      </c>
      <c r="I40" s="404">
        <f t="shared" si="18"/>
        <v>70.57163020465774</v>
      </c>
      <c r="J40" s="404">
        <f t="shared" si="2"/>
        <v>70.57163020465774</v>
      </c>
      <c r="K40" s="92">
        <f t="shared" si="20"/>
        <v>1000000</v>
      </c>
      <c r="L40" s="404">
        <f t="shared" si="19"/>
        <v>100</v>
      </c>
      <c r="M40" s="92">
        <f t="shared" si="20"/>
        <v>1000000</v>
      </c>
      <c r="N40" s="404">
        <f>M40/K40*100</f>
        <v>100</v>
      </c>
      <c r="O40" s="465"/>
      <c r="P40" s="387"/>
      <c r="Q40" s="387"/>
      <c r="R40" s="387"/>
      <c r="S40" s="387"/>
    </row>
    <row r="41" spans="1:19" s="431" customFormat="1" ht="16.5" customHeight="1">
      <c r="A41" s="434">
        <v>3631</v>
      </c>
      <c r="B41" s="197" t="s">
        <v>276</v>
      </c>
      <c r="C41" s="105">
        <v>11240997</v>
      </c>
      <c r="D41" s="105">
        <f t="shared" si="17"/>
        <v>1491936.6912203862</v>
      </c>
      <c r="E41" s="105">
        <v>1491936.69</v>
      </c>
      <c r="F41" s="89">
        <v>1417000</v>
      </c>
      <c r="G41" s="89">
        <v>1417000</v>
      </c>
      <c r="H41" s="89">
        <v>1000000</v>
      </c>
      <c r="I41" s="105">
        <f t="shared" si="18"/>
        <v>70.57163020465774</v>
      </c>
      <c r="J41" s="105">
        <f t="shared" si="2"/>
        <v>70.57163020465774</v>
      </c>
      <c r="K41" s="89">
        <v>1000000</v>
      </c>
      <c r="L41" s="105">
        <f t="shared" si="19"/>
        <v>100</v>
      </c>
      <c r="M41" s="89">
        <v>1000000</v>
      </c>
      <c r="N41" s="105">
        <f aca="true" t="shared" si="21" ref="N41:N46">M41/K41*100</f>
        <v>100</v>
      </c>
      <c r="O41" s="465"/>
      <c r="P41" s="387"/>
      <c r="Q41" s="387"/>
      <c r="R41" s="387"/>
      <c r="S41" s="387"/>
    </row>
    <row r="42" spans="1:19" s="431" customFormat="1" ht="22.5" customHeight="1">
      <c r="A42" s="435">
        <v>37</v>
      </c>
      <c r="B42" s="107" t="s">
        <v>129</v>
      </c>
      <c r="C42" s="104">
        <f>SUM(C43)</f>
        <v>1426379782</v>
      </c>
      <c r="D42" s="524">
        <f t="shared" si="17"/>
        <v>189313130.53288206</v>
      </c>
      <c r="E42" s="104">
        <f>SUM(E43)</f>
        <v>189313130.54</v>
      </c>
      <c r="F42" s="92">
        <f>SUM(F43)</f>
        <v>193858000</v>
      </c>
      <c r="G42" s="92">
        <f>SUM(G43)</f>
        <v>195858000</v>
      </c>
      <c r="H42" s="92">
        <f>SUM(H43)</f>
        <v>230806000</v>
      </c>
      <c r="I42" s="404">
        <f t="shared" si="18"/>
        <v>119.05931145477618</v>
      </c>
      <c r="J42" s="404">
        <f t="shared" si="2"/>
        <v>117.84353970733899</v>
      </c>
      <c r="K42" s="92">
        <f>SUM(K43)</f>
        <v>246199000</v>
      </c>
      <c r="L42" s="404">
        <f t="shared" si="19"/>
        <v>106.66923736817932</v>
      </c>
      <c r="M42" s="92">
        <f>SUM(M43)</f>
        <v>263447000</v>
      </c>
      <c r="N42" s="404">
        <f t="shared" si="21"/>
        <v>107.00571488917501</v>
      </c>
      <c r="O42" s="465"/>
      <c r="P42" s="387"/>
      <c r="Q42" s="387"/>
      <c r="R42" s="387"/>
      <c r="S42" s="387"/>
    </row>
    <row r="43" spans="1:19" s="431" customFormat="1" ht="15" customHeight="1">
      <c r="A43" s="107">
        <v>371</v>
      </c>
      <c r="B43" s="107" t="s">
        <v>126</v>
      </c>
      <c r="C43" s="104">
        <f>SUM(C44:C46)</f>
        <v>1426379782</v>
      </c>
      <c r="D43" s="524">
        <f t="shared" si="17"/>
        <v>189313130.53288206</v>
      </c>
      <c r="E43" s="104">
        <f>SUM(E44:E46)</f>
        <v>189313130.54</v>
      </c>
      <c r="F43" s="92">
        <f>SUM(F45:F46)</f>
        <v>193858000</v>
      </c>
      <c r="G43" s="92">
        <f>SUM(G45:G46)</f>
        <v>195858000</v>
      </c>
      <c r="H43" s="92">
        <f>SUM(H45:H46)</f>
        <v>230806000</v>
      </c>
      <c r="I43" s="404">
        <f t="shared" si="18"/>
        <v>119.05931145477618</v>
      </c>
      <c r="J43" s="404">
        <f t="shared" si="2"/>
        <v>117.84353970733899</v>
      </c>
      <c r="K43" s="92">
        <f>SUM(K45:K46)</f>
        <v>246199000</v>
      </c>
      <c r="L43" s="404">
        <f t="shared" si="19"/>
        <v>106.66923736817932</v>
      </c>
      <c r="M43" s="92">
        <f>SUM(M45:M46)</f>
        <v>263447000</v>
      </c>
      <c r="N43" s="404">
        <f t="shared" si="21"/>
        <v>107.00571488917501</v>
      </c>
      <c r="O43" s="465"/>
      <c r="P43" s="387"/>
      <c r="Q43" s="387"/>
      <c r="R43" s="387"/>
      <c r="S43" s="387"/>
    </row>
    <row r="44" spans="1:19" s="431" customFormat="1" ht="21" customHeight="1" hidden="1">
      <c r="A44" s="430" t="s">
        <v>127</v>
      </c>
      <c r="B44" s="141" t="s">
        <v>149</v>
      </c>
      <c r="C44" s="105"/>
      <c r="D44" s="105">
        <f t="shared" si="17"/>
        <v>0</v>
      </c>
      <c r="E44" s="105"/>
      <c r="F44" s="89">
        <v>0</v>
      </c>
      <c r="G44" s="89">
        <v>0</v>
      </c>
      <c r="H44" s="89">
        <v>0</v>
      </c>
      <c r="I44" s="105" t="e">
        <f t="shared" si="18"/>
        <v>#DIV/0!</v>
      </c>
      <c r="J44" s="105" t="e">
        <f t="shared" si="2"/>
        <v>#DIV/0!</v>
      </c>
      <c r="K44" s="89">
        <v>0</v>
      </c>
      <c r="L44" s="105" t="e">
        <f t="shared" si="19"/>
        <v>#DIV/0!</v>
      </c>
      <c r="M44" s="89">
        <v>0</v>
      </c>
      <c r="N44" s="105" t="e">
        <f t="shared" si="21"/>
        <v>#DIV/0!</v>
      </c>
      <c r="O44" s="465"/>
      <c r="P44" s="387"/>
      <c r="Q44" s="387"/>
      <c r="R44" s="387"/>
      <c r="S44" s="387"/>
    </row>
    <row r="45" spans="1:19" s="431" customFormat="1" ht="27">
      <c r="A45" s="430" t="s">
        <v>133</v>
      </c>
      <c r="B45" s="141" t="s">
        <v>148</v>
      </c>
      <c r="C45" s="105">
        <v>493442237</v>
      </c>
      <c r="D45" s="105">
        <f t="shared" si="17"/>
        <v>65491039.4850355</v>
      </c>
      <c r="E45" s="105">
        <v>65491039.49</v>
      </c>
      <c r="F45" s="89">
        <v>69875000</v>
      </c>
      <c r="G45" s="89">
        <v>69875000</v>
      </c>
      <c r="H45" s="89">
        <v>79845000</v>
      </c>
      <c r="I45" s="105">
        <f t="shared" si="18"/>
        <v>114.26833631484794</v>
      </c>
      <c r="J45" s="105">
        <f t="shared" si="2"/>
        <v>114.26833631484794</v>
      </c>
      <c r="K45" s="89">
        <v>85170000</v>
      </c>
      <c r="L45" s="105">
        <f t="shared" si="19"/>
        <v>106.66917151981966</v>
      </c>
      <c r="M45" s="89">
        <v>91137000</v>
      </c>
      <c r="N45" s="105">
        <f t="shared" si="21"/>
        <v>107.00598802395209</v>
      </c>
      <c r="O45" s="465"/>
      <c r="P45" s="387"/>
      <c r="Q45" s="387"/>
      <c r="R45" s="387"/>
      <c r="S45" s="387"/>
    </row>
    <row r="46" spans="1:19" s="431" customFormat="1" ht="27">
      <c r="A46" s="430" t="s">
        <v>160</v>
      </c>
      <c r="B46" s="141" t="s">
        <v>161</v>
      </c>
      <c r="C46" s="105">
        <v>932937545</v>
      </c>
      <c r="D46" s="105">
        <f t="shared" si="17"/>
        <v>123822091.04784657</v>
      </c>
      <c r="E46" s="105">
        <v>123822091.05</v>
      </c>
      <c r="F46" s="89">
        <v>123983000</v>
      </c>
      <c r="G46" s="89">
        <v>125983000</v>
      </c>
      <c r="H46" s="89">
        <v>150961000</v>
      </c>
      <c r="I46" s="105">
        <f t="shared" si="18"/>
        <v>121.75943476121726</v>
      </c>
      <c r="J46" s="105">
        <f t="shared" si="2"/>
        <v>119.82648452568998</v>
      </c>
      <c r="K46" s="89">
        <v>161029000</v>
      </c>
      <c r="L46" s="105">
        <f t="shared" si="19"/>
        <v>106.66927219613012</v>
      </c>
      <c r="M46" s="89">
        <v>172310000</v>
      </c>
      <c r="N46" s="105">
        <f t="shared" si="21"/>
        <v>107.0055704252029</v>
      </c>
      <c r="O46" s="465"/>
      <c r="P46" s="387"/>
      <c r="Q46" s="387"/>
      <c r="R46" s="387"/>
      <c r="S46" s="387"/>
    </row>
    <row r="47" spans="1:19" s="431" customFormat="1" ht="13.5">
      <c r="A47" s="430"/>
      <c r="B47" s="141"/>
      <c r="C47" s="105"/>
      <c r="D47" s="105"/>
      <c r="E47" s="105"/>
      <c r="F47" s="89"/>
      <c r="G47" s="89"/>
      <c r="H47" s="540"/>
      <c r="I47" s="541"/>
      <c r="J47" s="541"/>
      <c r="K47" s="540"/>
      <c r="L47" s="541"/>
      <c r="M47" s="540"/>
      <c r="N47" s="541"/>
      <c r="O47" s="465"/>
      <c r="P47" s="387"/>
      <c r="Q47" s="387"/>
      <c r="R47" s="387"/>
      <c r="S47" s="387"/>
    </row>
    <row r="48" spans="1:19" s="431" customFormat="1" ht="12.75">
      <c r="A48" s="432" t="s">
        <v>227</v>
      </c>
      <c r="B48" s="107" t="s">
        <v>201</v>
      </c>
      <c r="C48" s="104">
        <f aca="true" t="shared" si="22" ref="C48:M49">SUM(C49)</f>
        <v>2851734823</v>
      </c>
      <c r="D48" s="104">
        <f>C48/$O$2</f>
        <v>378490254.5623465</v>
      </c>
      <c r="E48" s="104">
        <f t="shared" si="22"/>
        <v>378490254.56</v>
      </c>
      <c r="F48" s="92">
        <f t="shared" si="22"/>
        <v>368500000</v>
      </c>
      <c r="G48" s="92">
        <f t="shared" si="22"/>
        <v>385000000</v>
      </c>
      <c r="H48" s="92">
        <f t="shared" si="22"/>
        <v>411706000</v>
      </c>
      <c r="I48" s="404">
        <f>H48/F48*100</f>
        <v>111.72483039348711</v>
      </c>
      <c r="J48" s="404">
        <f t="shared" si="2"/>
        <v>106.93662337662337</v>
      </c>
      <c r="K48" s="92">
        <f t="shared" si="22"/>
        <v>420946000</v>
      </c>
      <c r="L48" s="404">
        <f>K48/H48*100</f>
        <v>102.24431997590513</v>
      </c>
      <c r="M48" s="92">
        <f t="shared" si="22"/>
        <v>429022000</v>
      </c>
      <c r="N48" s="404">
        <f>M48/K48*100</f>
        <v>101.91853586920887</v>
      </c>
      <c r="O48" s="465"/>
      <c r="P48" s="395"/>
      <c r="Q48" s="395"/>
      <c r="R48" s="395"/>
      <c r="S48" s="387"/>
    </row>
    <row r="49" spans="1:19" s="431" customFormat="1" ht="25.5">
      <c r="A49" s="435">
        <v>37</v>
      </c>
      <c r="B49" s="107" t="s">
        <v>129</v>
      </c>
      <c r="C49" s="104">
        <f t="shared" si="22"/>
        <v>2851734823</v>
      </c>
      <c r="D49" s="104">
        <f>C49/$O$2</f>
        <v>378490254.5623465</v>
      </c>
      <c r="E49" s="104">
        <f t="shared" si="22"/>
        <v>378490254.56</v>
      </c>
      <c r="F49" s="92">
        <f t="shared" si="22"/>
        <v>368500000</v>
      </c>
      <c r="G49" s="92">
        <f t="shared" si="22"/>
        <v>385000000</v>
      </c>
      <c r="H49" s="92">
        <f t="shared" si="22"/>
        <v>411706000</v>
      </c>
      <c r="I49" s="404">
        <f>H49/F49*100</f>
        <v>111.72483039348711</v>
      </c>
      <c r="J49" s="404">
        <f t="shared" si="2"/>
        <v>106.93662337662337</v>
      </c>
      <c r="K49" s="92">
        <f t="shared" si="22"/>
        <v>420946000</v>
      </c>
      <c r="L49" s="404">
        <f>K49/H49*100</f>
        <v>102.24431997590513</v>
      </c>
      <c r="M49" s="92">
        <f t="shared" si="22"/>
        <v>429022000</v>
      </c>
      <c r="N49" s="404">
        <f>M49/K49*100</f>
        <v>101.91853586920887</v>
      </c>
      <c r="O49" s="465"/>
      <c r="P49" s="387"/>
      <c r="Q49" s="387"/>
      <c r="R49" s="387"/>
      <c r="S49" s="387"/>
    </row>
    <row r="50" spans="1:19" s="431" customFormat="1" ht="15" customHeight="1">
      <c r="A50" s="107">
        <v>371</v>
      </c>
      <c r="B50" s="107" t="s">
        <v>126</v>
      </c>
      <c r="C50" s="104">
        <f>SUM(C51:C52)</f>
        <v>2851734823</v>
      </c>
      <c r="D50" s="104">
        <f>C50/$O$2</f>
        <v>378490254.5623465</v>
      </c>
      <c r="E50" s="104">
        <f>SUM(E51:E52)</f>
        <v>378490254.56</v>
      </c>
      <c r="F50" s="92">
        <f>SUM(F51:F52)</f>
        <v>368500000</v>
      </c>
      <c r="G50" s="92">
        <f>SUM(G51:G52)</f>
        <v>385000000</v>
      </c>
      <c r="H50" s="92">
        <f>SUM(H51:H52)</f>
        <v>411706000</v>
      </c>
      <c r="I50" s="404">
        <f>H50/F50*100</f>
        <v>111.72483039348711</v>
      </c>
      <c r="J50" s="404">
        <f t="shared" si="2"/>
        <v>106.93662337662337</v>
      </c>
      <c r="K50" s="92">
        <f>SUM(K51:K52)</f>
        <v>420946000</v>
      </c>
      <c r="L50" s="404">
        <f>K50/H50*100</f>
        <v>102.24431997590513</v>
      </c>
      <c r="M50" s="92">
        <f>SUM(M51:M52)</f>
        <v>429022000</v>
      </c>
      <c r="N50" s="404">
        <f>M50/K50*100</f>
        <v>101.91853586920887</v>
      </c>
      <c r="O50" s="465"/>
      <c r="P50" s="387"/>
      <c r="Q50" s="387"/>
      <c r="R50" s="387"/>
      <c r="S50" s="387"/>
    </row>
    <row r="51" spans="1:19" s="431" customFormat="1" ht="27">
      <c r="A51" s="430" t="s">
        <v>133</v>
      </c>
      <c r="B51" s="141" t="s">
        <v>148</v>
      </c>
      <c r="C51" s="105">
        <v>170402938</v>
      </c>
      <c r="D51" s="105">
        <f>C51/$O$2</f>
        <v>22616356.4934634</v>
      </c>
      <c r="E51" s="105">
        <v>22616356.49</v>
      </c>
      <c r="F51" s="89">
        <v>35992000</v>
      </c>
      <c r="G51" s="89">
        <v>35992000</v>
      </c>
      <c r="H51" s="89">
        <v>24601000</v>
      </c>
      <c r="I51" s="105">
        <f>H51/F51*100</f>
        <v>68.3513002889531</v>
      </c>
      <c r="J51" s="105">
        <f t="shared" si="2"/>
        <v>68.3513002889531</v>
      </c>
      <c r="K51" s="89">
        <v>25153000</v>
      </c>
      <c r="L51" s="105">
        <f>K51/H51*100</f>
        <v>102.24381122718589</v>
      </c>
      <c r="M51" s="89">
        <v>25636000</v>
      </c>
      <c r="N51" s="105">
        <f>M51/K51*100</f>
        <v>101.92024808173976</v>
      </c>
      <c r="O51" s="465"/>
      <c r="P51" s="387"/>
      <c r="Q51" s="387"/>
      <c r="R51" s="387"/>
      <c r="S51" s="387"/>
    </row>
    <row r="52" spans="1:19" s="431" customFormat="1" ht="27">
      <c r="A52" s="430" t="s">
        <v>160</v>
      </c>
      <c r="B52" s="141" t="s">
        <v>161</v>
      </c>
      <c r="C52" s="105">
        <v>2681331885</v>
      </c>
      <c r="D52" s="105">
        <f>C52/$O$2</f>
        <v>355873898.0688831</v>
      </c>
      <c r="E52" s="105">
        <v>355873898.07</v>
      </c>
      <c r="F52" s="89">
        <v>332508000</v>
      </c>
      <c r="G52" s="89">
        <v>349008000</v>
      </c>
      <c r="H52" s="89">
        <v>387105000</v>
      </c>
      <c r="I52" s="105">
        <f>H52/F52*100</f>
        <v>116.41975531415784</v>
      </c>
      <c r="J52" s="105">
        <f t="shared" si="2"/>
        <v>110.91579562646127</v>
      </c>
      <c r="K52" s="89">
        <v>395793000</v>
      </c>
      <c r="L52" s="105">
        <f>K52/H52*100</f>
        <v>102.24435230751348</v>
      </c>
      <c r="M52" s="89">
        <v>403386000</v>
      </c>
      <c r="N52" s="105">
        <f>M52/K52*100</f>
        <v>101.91842705656744</v>
      </c>
      <c r="O52" s="465"/>
      <c r="P52" s="387"/>
      <c r="Q52" s="387"/>
      <c r="R52" s="387"/>
      <c r="S52" s="387"/>
    </row>
    <row r="53" spans="1:19" s="431" customFormat="1" ht="13.5">
      <c r="A53" s="432"/>
      <c r="B53" s="141"/>
      <c r="C53" s="105"/>
      <c r="D53" s="105"/>
      <c r="E53" s="105"/>
      <c r="F53" s="89"/>
      <c r="G53" s="89"/>
      <c r="H53" s="540"/>
      <c r="I53" s="541"/>
      <c r="J53" s="541"/>
      <c r="K53" s="540"/>
      <c r="L53" s="541"/>
      <c r="M53" s="540"/>
      <c r="N53" s="541"/>
      <c r="O53" s="465"/>
      <c r="P53" s="387"/>
      <c r="Q53" s="387"/>
      <c r="R53" s="387"/>
      <c r="S53" s="387"/>
    </row>
    <row r="54" spans="1:19" s="431" customFormat="1" ht="16.5" customHeight="1">
      <c r="A54" s="432" t="s">
        <v>228</v>
      </c>
      <c r="B54" s="107" t="s">
        <v>202</v>
      </c>
      <c r="C54" s="104">
        <f>C55+C58</f>
        <v>1598617719</v>
      </c>
      <c r="D54" s="524">
        <f aca="true" t="shared" si="23" ref="D54:D62">C54/$O$2</f>
        <v>212173033.2470635</v>
      </c>
      <c r="E54" s="104">
        <f>E55+E58</f>
        <v>212173033.23999998</v>
      </c>
      <c r="F54" s="92">
        <f>F55+F58</f>
        <v>206335000</v>
      </c>
      <c r="G54" s="92">
        <f>G55+G58</f>
        <v>161335000</v>
      </c>
      <c r="H54" s="92">
        <f>H55+H58</f>
        <v>202709483</v>
      </c>
      <c r="I54" s="404">
        <f>H54/F54*100</f>
        <v>98.24289771488114</v>
      </c>
      <c r="J54" s="404">
        <f t="shared" si="2"/>
        <v>125.6450757740106</v>
      </c>
      <c r="K54" s="92">
        <f>K55+K58</f>
        <v>133487000</v>
      </c>
      <c r="L54" s="404">
        <f>K54/H54*100</f>
        <v>65.8513839729935</v>
      </c>
      <c r="M54" s="92">
        <f>M55+M58</f>
        <v>135100589</v>
      </c>
      <c r="N54" s="404">
        <f aca="true" t="shared" si="24" ref="N54:N62">M54/K54*100</f>
        <v>101.20879860960244</v>
      </c>
      <c r="O54" s="465"/>
      <c r="P54" s="395"/>
      <c r="Q54" s="395"/>
      <c r="R54" s="395"/>
      <c r="S54" s="387"/>
    </row>
    <row r="55" spans="1:19" s="431" customFormat="1" ht="12.75" customHeight="1">
      <c r="A55" s="432">
        <v>34</v>
      </c>
      <c r="B55" s="107" t="s">
        <v>16</v>
      </c>
      <c r="C55" s="104">
        <f aca="true" t="shared" si="25" ref="C55:M55">SUM(C56)</f>
        <v>628595</v>
      </c>
      <c r="D55" s="104">
        <f t="shared" si="23"/>
        <v>83428.89375539187</v>
      </c>
      <c r="E55" s="104">
        <f>E56</f>
        <v>83428.89</v>
      </c>
      <c r="F55" s="92">
        <f t="shared" si="25"/>
        <v>0</v>
      </c>
      <c r="G55" s="92">
        <f t="shared" si="25"/>
        <v>0</v>
      </c>
      <c r="H55" s="92">
        <f t="shared" si="25"/>
        <v>0</v>
      </c>
      <c r="I55" s="404" t="e">
        <f>H55/F55*100</f>
        <v>#DIV/0!</v>
      </c>
      <c r="J55" s="404"/>
      <c r="K55" s="92">
        <f t="shared" si="25"/>
        <v>0</v>
      </c>
      <c r="L55" s="404"/>
      <c r="M55" s="92">
        <f t="shared" si="25"/>
        <v>0</v>
      </c>
      <c r="N55" s="404"/>
      <c r="O55" s="465"/>
      <c r="P55" s="387"/>
      <c r="Q55" s="387"/>
      <c r="R55" s="387"/>
      <c r="S55" s="387"/>
    </row>
    <row r="56" spans="1:19" s="431" customFormat="1" ht="15.75" customHeight="1">
      <c r="A56" s="432">
        <v>343</v>
      </c>
      <c r="B56" s="107" t="s">
        <v>76</v>
      </c>
      <c r="C56" s="104">
        <f aca="true" t="shared" si="26" ref="C56:M56">SUM(C57)</f>
        <v>628595</v>
      </c>
      <c r="D56" s="104">
        <f t="shared" si="23"/>
        <v>83428.89375539187</v>
      </c>
      <c r="E56" s="104">
        <f>E57</f>
        <v>83428.89</v>
      </c>
      <c r="F56" s="92">
        <f t="shared" si="26"/>
        <v>0</v>
      </c>
      <c r="G56" s="92">
        <f t="shared" si="26"/>
        <v>0</v>
      </c>
      <c r="H56" s="92">
        <f t="shared" si="26"/>
        <v>0</v>
      </c>
      <c r="I56" s="404" t="e">
        <f>H56/F56*100</f>
        <v>#DIV/0!</v>
      </c>
      <c r="J56" s="404"/>
      <c r="K56" s="92">
        <f t="shared" si="26"/>
        <v>0</v>
      </c>
      <c r="L56" s="404"/>
      <c r="M56" s="92">
        <f t="shared" si="26"/>
        <v>0</v>
      </c>
      <c r="N56" s="404"/>
      <c r="O56" s="465"/>
      <c r="P56" s="387"/>
      <c r="Q56" s="387"/>
      <c r="R56" s="387"/>
      <c r="S56" s="387"/>
    </row>
    <row r="57" spans="1:19" s="431" customFormat="1" ht="25.5" customHeight="1">
      <c r="A57" s="449">
        <v>3432</v>
      </c>
      <c r="B57" s="141" t="s">
        <v>172</v>
      </c>
      <c r="C57" s="104">
        <v>628595</v>
      </c>
      <c r="D57" s="105">
        <f t="shared" si="23"/>
        <v>83428.89375539187</v>
      </c>
      <c r="E57" s="105">
        <v>83428.89</v>
      </c>
      <c r="F57" s="92"/>
      <c r="G57" s="92"/>
      <c r="H57" s="92"/>
      <c r="I57" s="404"/>
      <c r="J57" s="404"/>
      <c r="K57" s="92"/>
      <c r="L57" s="404"/>
      <c r="M57" s="92"/>
      <c r="N57" s="404"/>
      <c r="O57" s="465"/>
      <c r="P57" s="387"/>
      <c r="Q57" s="387"/>
      <c r="R57" s="387"/>
      <c r="S57" s="387"/>
    </row>
    <row r="58" spans="1:19" s="431" customFormat="1" ht="25.5">
      <c r="A58" s="435">
        <v>37</v>
      </c>
      <c r="B58" s="107" t="s">
        <v>129</v>
      </c>
      <c r="C58" s="104">
        <f aca="true" t="shared" si="27" ref="C58:M58">SUM(C59)</f>
        <v>1597989124</v>
      </c>
      <c r="D58" s="104">
        <f t="shared" si="23"/>
        <v>212089604.3533081</v>
      </c>
      <c r="E58" s="104">
        <f t="shared" si="27"/>
        <v>212089604.35</v>
      </c>
      <c r="F58" s="92">
        <f t="shared" si="27"/>
        <v>206335000</v>
      </c>
      <c r="G58" s="92">
        <f t="shared" si="27"/>
        <v>161335000</v>
      </c>
      <c r="H58" s="92">
        <f t="shared" si="27"/>
        <v>202709483</v>
      </c>
      <c r="I58" s="404">
        <f>H58/F58*100</f>
        <v>98.24289771488114</v>
      </c>
      <c r="J58" s="404">
        <f t="shared" si="2"/>
        <v>125.6450757740106</v>
      </c>
      <c r="K58" s="92">
        <f t="shared" si="27"/>
        <v>133487000</v>
      </c>
      <c r="L58" s="404">
        <f>K58/H58*100</f>
        <v>65.8513839729935</v>
      </c>
      <c r="M58" s="92">
        <f t="shared" si="27"/>
        <v>135100589</v>
      </c>
      <c r="N58" s="404">
        <f t="shared" si="24"/>
        <v>101.20879860960244</v>
      </c>
      <c r="O58" s="465"/>
      <c r="P58" s="387"/>
      <c r="Q58" s="387"/>
      <c r="R58" s="387"/>
      <c r="S58" s="387"/>
    </row>
    <row r="59" spans="1:19" s="431" customFormat="1" ht="15.75" customHeight="1">
      <c r="A59" s="107">
        <v>371</v>
      </c>
      <c r="B59" s="107" t="s">
        <v>126</v>
      </c>
      <c r="C59" s="104">
        <f>SUM(C60:C62)</f>
        <v>1597989124</v>
      </c>
      <c r="D59" s="104">
        <f t="shared" si="23"/>
        <v>212089604.3533081</v>
      </c>
      <c r="E59" s="104">
        <f>SUM(E60:E62)</f>
        <v>212089604.35</v>
      </c>
      <c r="F59" s="92">
        <f>SUM(F60:F62)</f>
        <v>206335000</v>
      </c>
      <c r="G59" s="92">
        <f>SUM(G60:G62)</f>
        <v>161335000</v>
      </c>
      <c r="H59" s="92">
        <f>SUM(H60:H62)</f>
        <v>202709483</v>
      </c>
      <c r="I59" s="404">
        <f>H59/F59*100</f>
        <v>98.24289771488114</v>
      </c>
      <c r="J59" s="404">
        <f t="shared" si="2"/>
        <v>125.6450757740106</v>
      </c>
      <c r="K59" s="92">
        <f>SUM(K60:K62)</f>
        <v>133487000</v>
      </c>
      <c r="L59" s="404">
        <f>K59/H59*100</f>
        <v>65.8513839729935</v>
      </c>
      <c r="M59" s="92">
        <f>SUM(M60:M62)</f>
        <v>135100589</v>
      </c>
      <c r="N59" s="404">
        <f t="shared" si="24"/>
        <v>101.20879860960244</v>
      </c>
      <c r="O59" s="465"/>
      <c r="P59" s="387"/>
      <c r="Q59" s="387"/>
      <c r="R59" s="387"/>
      <c r="S59" s="387"/>
    </row>
    <row r="60" spans="1:19" s="431" customFormat="1" ht="26.25" customHeight="1">
      <c r="A60" s="430" t="s">
        <v>127</v>
      </c>
      <c r="B60" s="141" t="s">
        <v>149</v>
      </c>
      <c r="C60" s="105">
        <v>334050242</v>
      </c>
      <c r="D60" s="105">
        <f t="shared" si="23"/>
        <v>44336086.269825466</v>
      </c>
      <c r="E60" s="105">
        <v>44336086.27</v>
      </c>
      <c r="F60" s="89">
        <v>41156000</v>
      </c>
      <c r="G60" s="89">
        <v>41156000</v>
      </c>
      <c r="H60" s="89">
        <v>49722000</v>
      </c>
      <c r="I60" s="105">
        <f>H60/F60*100</f>
        <v>120.81349013509572</v>
      </c>
      <c r="J60" s="105">
        <f t="shared" si="2"/>
        <v>120.81349013509572</v>
      </c>
      <c r="K60" s="89">
        <v>50965000</v>
      </c>
      <c r="L60" s="105">
        <f>K60/H60*100</f>
        <v>102.49989944089135</v>
      </c>
      <c r="M60" s="89">
        <v>52086000</v>
      </c>
      <c r="N60" s="105">
        <f t="shared" si="24"/>
        <v>102.19954870989896</v>
      </c>
      <c r="O60" s="465"/>
      <c r="P60" s="387"/>
      <c r="Q60" s="387"/>
      <c r="R60" s="387"/>
      <c r="S60" s="387"/>
    </row>
    <row r="61" spans="1:19" s="431" customFormat="1" ht="27">
      <c r="A61" s="430" t="s">
        <v>133</v>
      </c>
      <c r="B61" s="141" t="s">
        <v>148</v>
      </c>
      <c r="C61" s="105">
        <v>151279080</v>
      </c>
      <c r="D61" s="105">
        <f t="shared" si="23"/>
        <v>20078184.351980887</v>
      </c>
      <c r="E61" s="105">
        <v>20078184.35</v>
      </c>
      <c r="F61" s="89">
        <v>12340000</v>
      </c>
      <c r="G61" s="89">
        <v>12340000</v>
      </c>
      <c r="H61" s="89">
        <v>21822000</v>
      </c>
      <c r="I61" s="105">
        <f>H61/F61*100</f>
        <v>176.83954619124796</v>
      </c>
      <c r="J61" s="105">
        <f t="shared" si="2"/>
        <v>176.83954619124796</v>
      </c>
      <c r="K61" s="89">
        <v>22500000</v>
      </c>
      <c r="L61" s="105">
        <f>K61/H61*100</f>
        <v>103.10695628265054</v>
      </c>
      <c r="M61" s="89">
        <v>23500000</v>
      </c>
      <c r="N61" s="105">
        <f t="shared" si="24"/>
        <v>104.44444444444446</v>
      </c>
      <c r="O61" s="465"/>
      <c r="P61" s="387"/>
      <c r="Q61" s="387"/>
      <c r="R61" s="387"/>
      <c r="S61" s="387"/>
    </row>
    <row r="62" spans="1:19" s="431" customFormat="1" ht="27">
      <c r="A62" s="430" t="s">
        <v>160</v>
      </c>
      <c r="B62" s="141" t="s">
        <v>161</v>
      </c>
      <c r="C62" s="105">
        <v>1112659802</v>
      </c>
      <c r="D62" s="105">
        <f t="shared" si="23"/>
        <v>147675333.73150176</v>
      </c>
      <c r="E62" s="105">
        <v>147675333.73</v>
      </c>
      <c r="F62" s="89">
        <v>152839000</v>
      </c>
      <c r="G62" s="89">
        <v>107839000</v>
      </c>
      <c r="H62" s="89">
        <f>126284483+4881000</f>
        <v>131165483</v>
      </c>
      <c r="I62" s="105">
        <f>H62/F62*100</f>
        <v>85.81938052460433</v>
      </c>
      <c r="J62" s="105">
        <f t="shared" si="2"/>
        <v>121.63084134682258</v>
      </c>
      <c r="K62" s="89">
        <v>60022000</v>
      </c>
      <c r="L62" s="105">
        <f>K62/H62*100</f>
        <v>45.7605146012385</v>
      </c>
      <c r="M62" s="89">
        <v>59514589</v>
      </c>
      <c r="N62" s="105">
        <f t="shared" si="24"/>
        <v>99.15462497084403</v>
      </c>
      <c r="O62" s="465"/>
      <c r="P62" s="387"/>
      <c r="Q62" s="387"/>
      <c r="R62" s="387"/>
      <c r="S62" s="387"/>
    </row>
    <row r="63" spans="1:19" s="431" customFormat="1" ht="13.5">
      <c r="A63" s="430"/>
      <c r="B63" s="141"/>
      <c r="C63" s="105"/>
      <c r="D63" s="105"/>
      <c r="E63" s="105"/>
      <c r="F63" s="89"/>
      <c r="G63" s="89"/>
      <c r="H63" s="540"/>
      <c r="I63" s="541"/>
      <c r="J63" s="541"/>
      <c r="K63" s="540"/>
      <c r="L63" s="541"/>
      <c r="M63" s="540"/>
      <c r="N63" s="541"/>
      <c r="O63" s="465"/>
      <c r="P63" s="387"/>
      <c r="Q63" s="387"/>
      <c r="R63" s="387"/>
      <c r="S63" s="387"/>
    </row>
    <row r="64" spans="1:19" s="431" customFormat="1" ht="25.5">
      <c r="A64" s="436" t="s">
        <v>229</v>
      </c>
      <c r="B64" s="103" t="s">
        <v>315</v>
      </c>
      <c r="C64" s="104">
        <f aca="true" t="shared" si="28" ref="C64:M65">SUM(C65)</f>
        <v>630750547</v>
      </c>
      <c r="D64" s="104">
        <f aca="true" t="shared" si="29" ref="D64:D69">C64/$O$2</f>
        <v>83714984.00690158</v>
      </c>
      <c r="E64" s="104">
        <f t="shared" si="28"/>
        <v>83714984.01</v>
      </c>
      <c r="F64" s="92">
        <f t="shared" si="28"/>
        <v>78479000</v>
      </c>
      <c r="G64" s="92">
        <f t="shared" si="28"/>
        <v>83479000</v>
      </c>
      <c r="H64" s="92">
        <f t="shared" si="28"/>
        <v>91000000</v>
      </c>
      <c r="I64" s="404">
        <f aca="true" t="shared" si="30" ref="I64:I69">H64/F64*100</f>
        <v>115.95458657730093</v>
      </c>
      <c r="J64" s="404">
        <f t="shared" si="2"/>
        <v>109.00945147881502</v>
      </c>
      <c r="K64" s="92">
        <f t="shared" si="28"/>
        <v>92000000</v>
      </c>
      <c r="L64" s="404">
        <f aca="true" t="shared" si="31" ref="L64:L69">K64/H64*100</f>
        <v>101.0989010989011</v>
      </c>
      <c r="M64" s="92">
        <f t="shared" si="28"/>
        <v>93000000</v>
      </c>
      <c r="N64" s="404">
        <f aca="true" t="shared" si="32" ref="N64:N69">M64/K64*100</f>
        <v>101.08695652173914</v>
      </c>
      <c r="O64" s="465"/>
      <c r="P64" s="395"/>
      <c r="Q64" s="395"/>
      <c r="R64" s="395"/>
      <c r="S64" s="387"/>
    </row>
    <row r="65" spans="1:19" s="431" customFormat="1" ht="30" customHeight="1">
      <c r="A65" s="435">
        <v>37</v>
      </c>
      <c r="B65" s="107" t="s">
        <v>129</v>
      </c>
      <c r="C65" s="104">
        <f t="shared" si="28"/>
        <v>630750547</v>
      </c>
      <c r="D65" s="104">
        <f t="shared" si="29"/>
        <v>83714984.00690158</v>
      </c>
      <c r="E65" s="104">
        <f t="shared" si="28"/>
        <v>83714984.01</v>
      </c>
      <c r="F65" s="92">
        <f t="shared" si="28"/>
        <v>78479000</v>
      </c>
      <c r="G65" s="92">
        <f t="shared" si="28"/>
        <v>83479000</v>
      </c>
      <c r="H65" s="92">
        <f t="shared" si="28"/>
        <v>91000000</v>
      </c>
      <c r="I65" s="404">
        <f t="shared" si="30"/>
        <v>115.95458657730093</v>
      </c>
      <c r="J65" s="404">
        <f t="shared" si="2"/>
        <v>109.00945147881502</v>
      </c>
      <c r="K65" s="92">
        <f t="shared" si="28"/>
        <v>92000000</v>
      </c>
      <c r="L65" s="404">
        <f t="shared" si="31"/>
        <v>101.0989010989011</v>
      </c>
      <c r="M65" s="92">
        <f t="shared" si="28"/>
        <v>93000000</v>
      </c>
      <c r="N65" s="404">
        <f t="shared" si="32"/>
        <v>101.08695652173914</v>
      </c>
      <c r="O65" s="465"/>
      <c r="P65" s="387"/>
      <c r="Q65" s="387"/>
      <c r="R65" s="387"/>
      <c r="S65" s="387"/>
    </row>
    <row r="66" spans="1:19" s="431" customFormat="1" ht="16.5" customHeight="1">
      <c r="A66" s="107">
        <v>371</v>
      </c>
      <c r="B66" s="107" t="s">
        <v>126</v>
      </c>
      <c r="C66" s="104">
        <f>SUM(C67:C69)</f>
        <v>630750547</v>
      </c>
      <c r="D66" s="104">
        <f t="shared" si="29"/>
        <v>83714984.00690158</v>
      </c>
      <c r="E66" s="104">
        <f>SUM(E67:E69)</f>
        <v>83714984.01</v>
      </c>
      <c r="F66" s="92">
        <f>SUM(F67:F69)</f>
        <v>78479000</v>
      </c>
      <c r="G66" s="92">
        <f>SUM(G67:G69)</f>
        <v>83479000</v>
      </c>
      <c r="H66" s="92">
        <f>SUM(H67:H69)</f>
        <v>91000000</v>
      </c>
      <c r="I66" s="404">
        <f t="shared" si="30"/>
        <v>115.95458657730093</v>
      </c>
      <c r="J66" s="404">
        <f t="shared" si="2"/>
        <v>109.00945147881502</v>
      </c>
      <c r="K66" s="92">
        <f>SUM(K67:K69)</f>
        <v>92000000</v>
      </c>
      <c r="L66" s="404">
        <f t="shared" si="31"/>
        <v>101.0989010989011</v>
      </c>
      <c r="M66" s="92">
        <f>SUM(M67:M69)</f>
        <v>93000000</v>
      </c>
      <c r="N66" s="404">
        <f t="shared" si="32"/>
        <v>101.08695652173914</v>
      </c>
      <c r="O66" s="465"/>
      <c r="P66" s="387"/>
      <c r="Q66" s="387"/>
      <c r="R66" s="387"/>
      <c r="S66" s="387"/>
    </row>
    <row r="67" spans="1:19" s="431" customFormat="1" ht="30" customHeight="1">
      <c r="A67" s="437">
        <v>3711</v>
      </c>
      <c r="B67" s="141" t="s">
        <v>149</v>
      </c>
      <c r="C67" s="105">
        <v>2373249</v>
      </c>
      <c r="D67" s="105">
        <f t="shared" si="29"/>
        <v>314984.2723472029</v>
      </c>
      <c r="E67" s="105">
        <v>314984.27</v>
      </c>
      <c r="F67" s="89">
        <v>332000</v>
      </c>
      <c r="G67" s="89">
        <v>332000</v>
      </c>
      <c r="H67" s="89">
        <v>342000</v>
      </c>
      <c r="I67" s="105">
        <f t="shared" si="30"/>
        <v>103.01204819277108</v>
      </c>
      <c r="J67" s="105">
        <f t="shared" si="2"/>
        <v>103.01204819277108</v>
      </c>
      <c r="K67" s="89">
        <v>346000</v>
      </c>
      <c r="L67" s="105">
        <f t="shared" si="31"/>
        <v>101.16959064327486</v>
      </c>
      <c r="M67" s="89">
        <v>350000</v>
      </c>
      <c r="N67" s="105">
        <f t="shared" si="32"/>
        <v>101.15606936416187</v>
      </c>
      <c r="O67" s="465"/>
      <c r="P67" s="387"/>
      <c r="Q67" s="387"/>
      <c r="R67" s="387"/>
      <c r="S67" s="387"/>
    </row>
    <row r="68" spans="1:19" s="431" customFormat="1" ht="27" customHeight="1">
      <c r="A68" s="438">
        <v>3712</v>
      </c>
      <c r="B68" s="141" t="s">
        <v>148</v>
      </c>
      <c r="C68" s="105">
        <v>187422771</v>
      </c>
      <c r="D68" s="105">
        <f t="shared" si="29"/>
        <v>24875276.52797133</v>
      </c>
      <c r="E68" s="105">
        <v>24875276.53</v>
      </c>
      <c r="F68" s="89">
        <v>26106000</v>
      </c>
      <c r="G68" s="89">
        <v>26106000</v>
      </c>
      <c r="H68" s="89">
        <v>27040000</v>
      </c>
      <c r="I68" s="105">
        <f t="shared" si="30"/>
        <v>103.57772159656784</v>
      </c>
      <c r="J68" s="105">
        <f aca="true" t="shared" si="33" ref="J68:J130">H68/G68*100</f>
        <v>103.57772159656784</v>
      </c>
      <c r="K68" s="89">
        <v>27337000</v>
      </c>
      <c r="L68" s="105">
        <f t="shared" si="31"/>
        <v>101.09837278106508</v>
      </c>
      <c r="M68" s="89">
        <v>27634000</v>
      </c>
      <c r="N68" s="105">
        <f t="shared" si="32"/>
        <v>101.0864396239529</v>
      </c>
      <c r="O68" s="465"/>
      <c r="P68" s="387"/>
      <c r="Q68" s="387"/>
      <c r="R68" s="387"/>
      <c r="S68" s="387"/>
    </row>
    <row r="69" spans="1:19" s="431" customFormat="1" ht="21" customHeight="1">
      <c r="A69" s="439">
        <v>3714</v>
      </c>
      <c r="B69" s="113" t="s">
        <v>147</v>
      </c>
      <c r="C69" s="105">
        <v>440954527</v>
      </c>
      <c r="D69" s="105">
        <f t="shared" si="29"/>
        <v>58524723.206583045</v>
      </c>
      <c r="E69" s="105">
        <v>58524723.21</v>
      </c>
      <c r="F69" s="89">
        <v>52041000</v>
      </c>
      <c r="G69" s="89">
        <v>57041000</v>
      </c>
      <c r="H69" s="89">
        <v>63618000</v>
      </c>
      <c r="I69" s="105">
        <f t="shared" si="30"/>
        <v>122.24592148498299</v>
      </c>
      <c r="J69" s="105">
        <f t="shared" si="33"/>
        <v>111.53030276467804</v>
      </c>
      <c r="K69" s="89">
        <v>64317000</v>
      </c>
      <c r="L69" s="105">
        <f t="shared" si="31"/>
        <v>101.09874563802697</v>
      </c>
      <c r="M69" s="89">
        <v>65016000</v>
      </c>
      <c r="N69" s="105">
        <f t="shared" si="32"/>
        <v>101.08680442184803</v>
      </c>
      <c r="O69" s="465"/>
      <c r="P69" s="387"/>
      <c r="Q69" s="387"/>
      <c r="R69" s="387"/>
      <c r="S69" s="387"/>
    </row>
    <row r="70" spans="1:19" s="431" customFormat="1" ht="13.5" customHeight="1">
      <c r="A70" s="439"/>
      <c r="B70" s="113"/>
      <c r="C70" s="440"/>
      <c r="D70" s="440"/>
      <c r="E70" s="440"/>
      <c r="F70" s="109"/>
      <c r="G70" s="109"/>
      <c r="H70" s="543"/>
      <c r="I70" s="541"/>
      <c r="J70" s="541"/>
      <c r="K70" s="543"/>
      <c r="L70" s="541"/>
      <c r="M70" s="543"/>
      <c r="N70" s="541"/>
      <c r="O70" s="465"/>
      <c r="P70" s="387"/>
      <c r="Q70" s="387"/>
      <c r="R70" s="387"/>
      <c r="S70" s="387"/>
    </row>
    <row r="71" spans="1:19" s="431" customFormat="1" ht="25.5">
      <c r="A71" s="106" t="s">
        <v>230</v>
      </c>
      <c r="B71" s="441" t="s">
        <v>118</v>
      </c>
      <c r="C71" s="104">
        <f>C72+C82+C114+C120+C125</f>
        <v>364206554</v>
      </c>
      <c r="D71" s="524">
        <f aca="true" t="shared" si="34" ref="D71:D102">C71/$O$2</f>
        <v>48338516.68989316</v>
      </c>
      <c r="E71" s="104">
        <f>E72+E82+E114+E120+E125</f>
        <v>48338516.720000006</v>
      </c>
      <c r="F71" s="92">
        <f>F72+F82+F114+F120+F125</f>
        <v>54934857</v>
      </c>
      <c r="G71" s="92">
        <f>G72+G82+G114+G120+G125</f>
        <v>55983057</v>
      </c>
      <c r="H71" s="92">
        <f>H72+H82+H114+H120+H125</f>
        <v>60596700</v>
      </c>
      <c r="I71" s="404">
        <f aca="true" t="shared" si="35" ref="I71:I79">H71/F71*100</f>
        <v>110.30646716710304</v>
      </c>
      <c r="J71" s="404">
        <f t="shared" si="33"/>
        <v>108.24114160110977</v>
      </c>
      <c r="K71" s="92">
        <f>K72+K82+K114+K120+K125</f>
        <v>65566700</v>
      </c>
      <c r="L71" s="404">
        <f aca="true" t="shared" si="36" ref="L71:L80">K71/H71*100</f>
        <v>108.20176676287652</v>
      </c>
      <c r="M71" s="92">
        <f>M72+M82+M114+M120+M125</f>
        <v>68021200</v>
      </c>
      <c r="N71" s="404">
        <f aca="true" t="shared" si="37" ref="N71:N80">M71/K71*100</f>
        <v>103.74351614462829</v>
      </c>
      <c r="O71" s="465"/>
      <c r="P71" s="387"/>
      <c r="Q71" s="518"/>
      <c r="R71" s="518"/>
      <c r="S71" s="387"/>
    </row>
    <row r="72" spans="1:19" s="431" customFormat="1" ht="12.75">
      <c r="A72" s="442">
        <v>31</v>
      </c>
      <c r="B72" s="441" t="s">
        <v>54</v>
      </c>
      <c r="C72" s="104">
        <f>C73+C77+C79</f>
        <v>272577375</v>
      </c>
      <c r="D72" s="524">
        <f t="shared" si="34"/>
        <v>36177234.72028668</v>
      </c>
      <c r="E72" s="104">
        <f>E73+E77+E79</f>
        <v>36177234.730000004</v>
      </c>
      <c r="F72" s="92">
        <f>F73+F77+F79</f>
        <v>39976657</v>
      </c>
      <c r="G72" s="92">
        <f>G73+G77+G79</f>
        <v>41379657</v>
      </c>
      <c r="H72" s="92">
        <f>H73+H77+H79</f>
        <v>46352000</v>
      </c>
      <c r="I72" s="404">
        <f t="shared" si="35"/>
        <v>115.94766415811107</v>
      </c>
      <c r="J72" s="404">
        <f t="shared" si="33"/>
        <v>112.01639491598492</v>
      </c>
      <c r="K72" s="92">
        <f>K73+K77+K79</f>
        <v>49130000</v>
      </c>
      <c r="L72" s="404">
        <f t="shared" si="36"/>
        <v>105.99326889886089</v>
      </c>
      <c r="M72" s="92">
        <f>M73+M77+M79</f>
        <v>51440000</v>
      </c>
      <c r="N72" s="404">
        <f t="shared" si="37"/>
        <v>104.70181152045592</v>
      </c>
      <c r="O72" s="465"/>
      <c r="P72" s="387"/>
      <c r="Q72" s="387"/>
      <c r="R72" s="387"/>
      <c r="S72" s="387"/>
    </row>
    <row r="73" spans="1:19" s="431" customFormat="1" ht="12.75">
      <c r="A73" s="442">
        <v>311</v>
      </c>
      <c r="B73" s="441" t="s">
        <v>97</v>
      </c>
      <c r="C73" s="104">
        <f>SUM(C74:C76)</f>
        <v>226568093</v>
      </c>
      <c r="D73" s="104">
        <f t="shared" si="34"/>
        <v>30070753.600106176</v>
      </c>
      <c r="E73" s="104">
        <f>SUM(E74:E76)</f>
        <v>30070753.6</v>
      </c>
      <c r="F73" s="92">
        <f>SUM(F74:F76)</f>
        <v>33202657</v>
      </c>
      <c r="G73" s="92">
        <f>SUM(G74:G76)</f>
        <v>34172657</v>
      </c>
      <c r="H73" s="92">
        <f>SUM(H74:H76)</f>
        <v>38152000</v>
      </c>
      <c r="I73" s="404">
        <f t="shared" si="35"/>
        <v>114.90646667223048</v>
      </c>
      <c r="J73" s="404">
        <f t="shared" si="33"/>
        <v>111.64481591232429</v>
      </c>
      <c r="K73" s="92">
        <f>SUM(K74:K76)</f>
        <v>40530000</v>
      </c>
      <c r="L73" s="404">
        <f t="shared" si="36"/>
        <v>106.2329628853009</v>
      </c>
      <c r="M73" s="92">
        <f>SUM(M74:M76)</f>
        <v>42540000</v>
      </c>
      <c r="N73" s="404">
        <f t="shared" si="37"/>
        <v>104.95928941524797</v>
      </c>
      <c r="O73" s="465"/>
      <c r="P73" s="387"/>
      <c r="Q73" s="387"/>
      <c r="R73" s="387"/>
      <c r="S73" s="387"/>
    </row>
    <row r="74" spans="1:19" s="431" customFormat="1" ht="13.5">
      <c r="A74" s="406">
        <v>3111</v>
      </c>
      <c r="B74" s="138" t="s">
        <v>56</v>
      </c>
      <c r="C74" s="105">
        <v>197585513</v>
      </c>
      <c r="D74" s="105">
        <f t="shared" si="34"/>
        <v>26224104.187404603</v>
      </c>
      <c r="E74" s="105">
        <v>26224104.19</v>
      </c>
      <c r="F74" s="89">
        <v>28898657</v>
      </c>
      <c r="G74" s="89">
        <v>29808657</v>
      </c>
      <c r="H74" s="89">
        <v>33400000</v>
      </c>
      <c r="I74" s="105">
        <f t="shared" si="35"/>
        <v>115.57630515494198</v>
      </c>
      <c r="J74" s="105">
        <f t="shared" si="33"/>
        <v>112.04798659664539</v>
      </c>
      <c r="K74" s="89">
        <v>35450000</v>
      </c>
      <c r="L74" s="105">
        <f t="shared" si="36"/>
        <v>106.1377245508982</v>
      </c>
      <c r="M74" s="89">
        <v>37200000</v>
      </c>
      <c r="N74" s="105">
        <f t="shared" si="37"/>
        <v>104.93653032440055</v>
      </c>
      <c r="O74" s="465"/>
      <c r="P74" s="387"/>
      <c r="Q74" s="387"/>
      <c r="R74" s="387"/>
      <c r="S74" s="387"/>
    </row>
    <row r="75" spans="1:19" s="431" customFormat="1" ht="13.5">
      <c r="A75" s="406">
        <v>3113</v>
      </c>
      <c r="B75" s="138" t="s">
        <v>94</v>
      </c>
      <c r="C75" s="105">
        <v>1053862</v>
      </c>
      <c r="D75" s="105">
        <f t="shared" si="34"/>
        <v>139871.52432145464</v>
      </c>
      <c r="E75" s="105">
        <v>139871.52</v>
      </c>
      <c r="F75" s="89">
        <v>174000</v>
      </c>
      <c r="G75" s="89">
        <v>234000</v>
      </c>
      <c r="H75" s="89">
        <v>250000</v>
      </c>
      <c r="I75" s="105">
        <f t="shared" si="35"/>
        <v>143.67816091954023</v>
      </c>
      <c r="J75" s="105">
        <f t="shared" si="33"/>
        <v>106.83760683760684</v>
      </c>
      <c r="K75" s="89">
        <v>300000</v>
      </c>
      <c r="L75" s="105">
        <f t="shared" si="36"/>
        <v>120</v>
      </c>
      <c r="M75" s="89">
        <v>330000</v>
      </c>
      <c r="N75" s="105">
        <f t="shared" si="37"/>
        <v>110.00000000000001</v>
      </c>
      <c r="O75" s="465"/>
      <c r="P75" s="387"/>
      <c r="Q75" s="387"/>
      <c r="R75" s="387"/>
      <c r="S75" s="387"/>
    </row>
    <row r="76" spans="1:19" s="431" customFormat="1" ht="13.5">
      <c r="A76" s="406">
        <v>3114</v>
      </c>
      <c r="B76" s="138" t="s">
        <v>136</v>
      </c>
      <c r="C76" s="105">
        <v>27928718</v>
      </c>
      <c r="D76" s="105">
        <f t="shared" si="34"/>
        <v>3706777.8883801177</v>
      </c>
      <c r="E76" s="105">
        <v>3706777.89</v>
      </c>
      <c r="F76" s="89">
        <v>4130000</v>
      </c>
      <c r="G76" s="89">
        <v>4130000</v>
      </c>
      <c r="H76" s="89">
        <v>4502000</v>
      </c>
      <c r="I76" s="105">
        <f t="shared" si="35"/>
        <v>109.00726392251816</v>
      </c>
      <c r="J76" s="105">
        <f t="shared" si="33"/>
        <v>109.00726392251816</v>
      </c>
      <c r="K76" s="89">
        <v>4780000</v>
      </c>
      <c r="L76" s="105">
        <f t="shared" si="36"/>
        <v>106.1750333185251</v>
      </c>
      <c r="M76" s="89">
        <v>5010000</v>
      </c>
      <c r="N76" s="105">
        <f t="shared" si="37"/>
        <v>104.81171548117155</v>
      </c>
      <c r="O76" s="465"/>
      <c r="P76" s="387"/>
      <c r="Q76" s="387"/>
      <c r="R76" s="387"/>
      <c r="S76" s="387"/>
    </row>
    <row r="77" spans="1:19" s="431" customFormat="1" ht="12.75">
      <c r="A77" s="442">
        <v>312</v>
      </c>
      <c r="B77" s="441" t="s">
        <v>58</v>
      </c>
      <c r="C77" s="104">
        <f aca="true" t="shared" si="38" ref="C77:M77">C78</f>
        <v>10933779</v>
      </c>
      <c r="D77" s="104">
        <f t="shared" si="34"/>
        <v>1451161.8554648615</v>
      </c>
      <c r="E77" s="104">
        <f t="shared" si="38"/>
        <v>1451161.86</v>
      </c>
      <c r="F77" s="92">
        <f t="shared" si="38"/>
        <v>1426000</v>
      </c>
      <c r="G77" s="92">
        <f t="shared" si="38"/>
        <v>1826000</v>
      </c>
      <c r="H77" s="92">
        <f t="shared" si="38"/>
        <v>2300000</v>
      </c>
      <c r="I77" s="404">
        <f t="shared" si="35"/>
        <v>161.29032258064515</v>
      </c>
      <c r="J77" s="404">
        <f t="shared" si="33"/>
        <v>125.95837897042716</v>
      </c>
      <c r="K77" s="92">
        <f t="shared" si="38"/>
        <v>2300000</v>
      </c>
      <c r="L77" s="404">
        <f t="shared" si="36"/>
        <v>100</v>
      </c>
      <c r="M77" s="92">
        <f t="shared" si="38"/>
        <v>2300000</v>
      </c>
      <c r="N77" s="404">
        <f t="shared" si="37"/>
        <v>100</v>
      </c>
      <c r="O77" s="465"/>
      <c r="P77" s="387"/>
      <c r="Q77" s="387"/>
      <c r="R77" s="387"/>
      <c r="S77" s="387"/>
    </row>
    <row r="78" spans="1:19" s="431" customFormat="1" ht="13.5">
      <c r="A78" s="406">
        <v>3121</v>
      </c>
      <c r="B78" s="138" t="s">
        <v>58</v>
      </c>
      <c r="C78" s="105">
        <v>10933779</v>
      </c>
      <c r="D78" s="105">
        <f t="shared" si="34"/>
        <v>1451161.8554648615</v>
      </c>
      <c r="E78" s="105">
        <v>1451161.86</v>
      </c>
      <c r="F78" s="89">
        <v>1426000</v>
      </c>
      <c r="G78" s="89">
        <v>1826000</v>
      </c>
      <c r="H78" s="89">
        <v>2300000</v>
      </c>
      <c r="I78" s="105">
        <f t="shared" si="35"/>
        <v>161.29032258064515</v>
      </c>
      <c r="J78" s="105">
        <f t="shared" si="33"/>
        <v>125.95837897042716</v>
      </c>
      <c r="K78" s="89">
        <v>2300000</v>
      </c>
      <c r="L78" s="105">
        <f t="shared" si="36"/>
        <v>100</v>
      </c>
      <c r="M78" s="387">
        <v>2300000</v>
      </c>
      <c r="N78" s="105">
        <f t="shared" si="37"/>
        <v>100</v>
      </c>
      <c r="O78" s="465"/>
      <c r="P78" s="387"/>
      <c r="Q78" s="387"/>
      <c r="R78" s="387"/>
      <c r="S78" s="387"/>
    </row>
    <row r="79" spans="1:19" s="431" customFormat="1" ht="12.75">
      <c r="A79" s="442">
        <v>313</v>
      </c>
      <c r="B79" s="441" t="s">
        <v>59</v>
      </c>
      <c r="C79" s="104">
        <f>SUM(C80:C81)</f>
        <v>35075503</v>
      </c>
      <c r="D79" s="524">
        <f t="shared" si="34"/>
        <v>4655319.264715641</v>
      </c>
      <c r="E79" s="104">
        <f>SUM(E80:E81)</f>
        <v>4655319.27</v>
      </c>
      <c r="F79" s="92">
        <f>SUM(F80:F81)</f>
        <v>5348000</v>
      </c>
      <c r="G79" s="92">
        <f>SUM(G80:G81)</f>
        <v>5381000</v>
      </c>
      <c r="H79" s="92">
        <f>SUM(H80:H81)</f>
        <v>5900000</v>
      </c>
      <c r="I79" s="404">
        <f t="shared" si="35"/>
        <v>110.32161555721764</v>
      </c>
      <c r="J79" s="404">
        <f t="shared" si="33"/>
        <v>109.64504738896117</v>
      </c>
      <c r="K79" s="92">
        <f>SUM(K80:K81)</f>
        <v>6300000</v>
      </c>
      <c r="L79" s="404">
        <f t="shared" si="36"/>
        <v>106.77966101694916</v>
      </c>
      <c r="M79" s="92">
        <f>SUM(M80:M81)</f>
        <v>6600000</v>
      </c>
      <c r="N79" s="404">
        <f t="shared" si="37"/>
        <v>104.76190476190477</v>
      </c>
      <c r="O79" s="465"/>
      <c r="P79" s="387"/>
      <c r="Q79" s="387"/>
      <c r="R79" s="387"/>
      <c r="S79" s="387"/>
    </row>
    <row r="80" spans="1:19" s="431" customFormat="1" ht="13.5">
      <c r="A80" s="406">
        <v>3132</v>
      </c>
      <c r="B80" s="138" t="s">
        <v>95</v>
      </c>
      <c r="C80" s="105">
        <v>35026977</v>
      </c>
      <c r="D80" s="105">
        <f t="shared" si="34"/>
        <v>4648878.757714513</v>
      </c>
      <c r="E80" s="105">
        <v>4648878.76</v>
      </c>
      <c r="F80" s="89">
        <v>5348000</v>
      </c>
      <c r="G80" s="89">
        <v>5380000</v>
      </c>
      <c r="H80" s="89">
        <v>5900000</v>
      </c>
      <c r="I80" s="105">
        <v>105.04</v>
      </c>
      <c r="J80" s="105">
        <f t="shared" si="33"/>
        <v>109.66542750929369</v>
      </c>
      <c r="K80" s="89">
        <v>6300000</v>
      </c>
      <c r="L80" s="105">
        <f t="shared" si="36"/>
        <v>106.77966101694916</v>
      </c>
      <c r="M80" s="89">
        <v>6600000</v>
      </c>
      <c r="N80" s="105">
        <f t="shared" si="37"/>
        <v>104.76190476190477</v>
      </c>
      <c r="O80" s="465"/>
      <c r="P80" s="387"/>
      <c r="Q80" s="387"/>
      <c r="R80" s="387"/>
      <c r="S80" s="387"/>
    </row>
    <row r="81" spans="1:19" s="431" customFormat="1" ht="13.5">
      <c r="A81" s="406">
        <v>3133</v>
      </c>
      <c r="B81" s="138" t="s">
        <v>96</v>
      </c>
      <c r="C81" s="105">
        <v>48526</v>
      </c>
      <c r="D81" s="105">
        <f t="shared" si="34"/>
        <v>6440.507001128143</v>
      </c>
      <c r="E81" s="105">
        <v>6440.51</v>
      </c>
      <c r="F81" s="89">
        <v>0</v>
      </c>
      <c r="G81" s="89">
        <v>1000</v>
      </c>
      <c r="H81" s="89">
        <v>0</v>
      </c>
      <c r="I81" s="105"/>
      <c r="J81" s="105">
        <f t="shared" si="33"/>
        <v>0</v>
      </c>
      <c r="K81" s="89">
        <v>0</v>
      </c>
      <c r="L81" s="105"/>
      <c r="M81" s="89">
        <v>0</v>
      </c>
      <c r="N81" s="105"/>
      <c r="O81" s="465"/>
      <c r="P81" s="387"/>
      <c r="Q81" s="387"/>
      <c r="R81" s="387"/>
      <c r="S81" s="387"/>
    </row>
    <row r="82" spans="1:19" s="443" customFormat="1" ht="12.75">
      <c r="A82" s="442">
        <v>32</v>
      </c>
      <c r="B82" s="106" t="s">
        <v>5</v>
      </c>
      <c r="C82" s="104">
        <f>C83+C88+C94+C104+C106</f>
        <v>79131568</v>
      </c>
      <c r="D82" s="524">
        <f t="shared" si="34"/>
        <v>10502563.939212954</v>
      </c>
      <c r="E82" s="104">
        <f>E83+E88+E94+E104+E106</f>
        <v>10502563.959999999</v>
      </c>
      <c r="F82" s="92">
        <f>F83+F88+F94+F104+F106</f>
        <v>13705000</v>
      </c>
      <c r="G82" s="92">
        <f>G83+G88+G94+G104+G106</f>
        <v>13097000</v>
      </c>
      <c r="H82" s="92">
        <f>H83+H88+H94+H104+H106</f>
        <v>13082700</v>
      </c>
      <c r="I82" s="404">
        <f aca="true" t="shared" si="39" ref="I82:I103">H82/F82*100</f>
        <v>95.45932141554178</v>
      </c>
      <c r="J82" s="404">
        <f t="shared" si="33"/>
        <v>99.8908146903871</v>
      </c>
      <c r="K82" s="92">
        <f>K83+K88+K94+K104+K106</f>
        <v>15274700</v>
      </c>
      <c r="L82" s="404">
        <f aca="true" t="shared" si="40" ref="L82:L103">K82/H82*100</f>
        <v>116.75495119508969</v>
      </c>
      <c r="M82" s="92">
        <f>M83+M88+M94+M104+M106</f>
        <v>15419200</v>
      </c>
      <c r="N82" s="404">
        <f aca="true" t="shared" si="41" ref="N82:N103">M82/K82*100</f>
        <v>100.94600875958284</v>
      </c>
      <c r="O82" s="514"/>
      <c r="P82" s="387"/>
      <c r="Q82" s="387"/>
      <c r="R82" s="387"/>
      <c r="S82" s="395"/>
    </row>
    <row r="83" spans="1:19" s="431" customFormat="1" ht="12.75">
      <c r="A83" s="442">
        <v>321</v>
      </c>
      <c r="B83" s="441" t="s">
        <v>9</v>
      </c>
      <c r="C83" s="104">
        <f>SUM(C84:C87)</f>
        <v>8969492</v>
      </c>
      <c r="D83" s="524">
        <f t="shared" si="34"/>
        <v>1190456.168292521</v>
      </c>
      <c r="E83" s="104">
        <f>SUM(E84:E87)</f>
        <v>1190456.16</v>
      </c>
      <c r="F83" s="92">
        <f>SUM(F84:F87)</f>
        <v>1174000</v>
      </c>
      <c r="G83" s="92">
        <f>SUM(G84:G87)</f>
        <v>1276000</v>
      </c>
      <c r="H83" s="92">
        <f>SUM(H84:H87)</f>
        <v>1415000</v>
      </c>
      <c r="I83" s="404">
        <f t="shared" si="39"/>
        <v>120.52810902896083</v>
      </c>
      <c r="J83" s="404">
        <f t="shared" si="33"/>
        <v>110.8934169278997</v>
      </c>
      <c r="K83" s="92">
        <f>SUM(K84:K87)</f>
        <v>1438000</v>
      </c>
      <c r="L83" s="404">
        <f t="shared" si="40"/>
        <v>101.62544169611307</v>
      </c>
      <c r="M83" s="92">
        <f>SUM(M84:M87)</f>
        <v>1460500</v>
      </c>
      <c r="N83" s="404">
        <f t="shared" si="41"/>
        <v>101.56467315716273</v>
      </c>
      <c r="O83" s="465"/>
      <c r="P83" s="387"/>
      <c r="Q83" s="387"/>
      <c r="R83" s="387"/>
      <c r="S83" s="387"/>
    </row>
    <row r="84" spans="1:19" s="431" customFormat="1" ht="13.5">
      <c r="A84" s="406">
        <v>3211</v>
      </c>
      <c r="B84" s="411" t="s">
        <v>60</v>
      </c>
      <c r="C84" s="105">
        <v>582333</v>
      </c>
      <c r="D84" s="105">
        <f t="shared" si="34"/>
        <v>77288.87119251443</v>
      </c>
      <c r="E84" s="105">
        <v>77288.87</v>
      </c>
      <c r="F84" s="89">
        <v>66000</v>
      </c>
      <c r="G84" s="89">
        <v>71000</v>
      </c>
      <c r="H84" s="89">
        <v>80000</v>
      </c>
      <c r="I84" s="105">
        <f t="shared" si="39"/>
        <v>121.21212121212122</v>
      </c>
      <c r="J84" s="105">
        <f t="shared" si="33"/>
        <v>112.67605633802818</v>
      </c>
      <c r="K84" s="89">
        <v>82000</v>
      </c>
      <c r="L84" s="105">
        <f t="shared" si="40"/>
        <v>102.49999999999999</v>
      </c>
      <c r="M84" s="89">
        <v>83500</v>
      </c>
      <c r="N84" s="105">
        <f t="shared" si="41"/>
        <v>101.82926829268293</v>
      </c>
      <c r="O84" s="465"/>
      <c r="P84" s="387"/>
      <c r="Q84" s="387"/>
      <c r="R84" s="387"/>
      <c r="S84" s="387"/>
    </row>
    <row r="85" spans="1:19" s="431" customFormat="1" ht="13.5">
      <c r="A85" s="406">
        <v>3212</v>
      </c>
      <c r="B85" s="411" t="s">
        <v>61</v>
      </c>
      <c r="C85" s="105">
        <v>7951435</v>
      </c>
      <c r="D85" s="105">
        <f t="shared" si="34"/>
        <v>1055336.784126352</v>
      </c>
      <c r="E85" s="105">
        <v>1055336.78</v>
      </c>
      <c r="F85" s="89">
        <v>1062000</v>
      </c>
      <c r="G85" s="89">
        <v>1152000</v>
      </c>
      <c r="H85" s="89">
        <v>1280000</v>
      </c>
      <c r="I85" s="105">
        <f t="shared" si="39"/>
        <v>120.52730696798493</v>
      </c>
      <c r="J85" s="105">
        <f t="shared" si="33"/>
        <v>111.11111111111111</v>
      </c>
      <c r="K85" s="89">
        <v>1300000</v>
      </c>
      <c r="L85" s="105">
        <f t="shared" si="40"/>
        <v>101.5625</v>
      </c>
      <c r="M85" s="89">
        <v>1320000</v>
      </c>
      <c r="N85" s="105">
        <f t="shared" si="41"/>
        <v>101.53846153846153</v>
      </c>
      <c r="O85" s="465"/>
      <c r="P85" s="387"/>
      <c r="Q85" s="387"/>
      <c r="R85" s="387"/>
      <c r="S85" s="387"/>
    </row>
    <row r="86" spans="1:19" s="431" customFormat="1" ht="13.5">
      <c r="A86" s="408" t="s">
        <v>7</v>
      </c>
      <c r="B86" s="411" t="s">
        <v>8</v>
      </c>
      <c r="C86" s="105">
        <v>253581</v>
      </c>
      <c r="D86" s="105">
        <f t="shared" si="34"/>
        <v>33655.982480589286</v>
      </c>
      <c r="E86" s="105">
        <v>33655.98</v>
      </c>
      <c r="F86" s="89">
        <v>33000</v>
      </c>
      <c r="G86" s="89">
        <v>33000</v>
      </c>
      <c r="H86" s="89">
        <v>33000</v>
      </c>
      <c r="I86" s="105">
        <f t="shared" si="39"/>
        <v>100</v>
      </c>
      <c r="J86" s="105">
        <f t="shared" si="33"/>
        <v>100</v>
      </c>
      <c r="K86" s="89">
        <v>33000</v>
      </c>
      <c r="L86" s="105">
        <f t="shared" si="40"/>
        <v>100</v>
      </c>
      <c r="M86" s="89">
        <v>33000</v>
      </c>
      <c r="N86" s="105">
        <f t="shared" si="41"/>
        <v>100</v>
      </c>
      <c r="O86" s="465"/>
      <c r="P86" s="387"/>
      <c r="Q86" s="387"/>
      <c r="R86" s="387"/>
      <c r="S86" s="387"/>
    </row>
    <row r="87" spans="1:19" s="431" customFormat="1" ht="13.5">
      <c r="A87" s="408" t="s">
        <v>137</v>
      </c>
      <c r="B87" s="411" t="s">
        <v>138</v>
      </c>
      <c r="C87" s="105">
        <v>182143</v>
      </c>
      <c r="D87" s="105">
        <f t="shared" si="34"/>
        <v>24174.53049306523</v>
      </c>
      <c r="E87" s="105">
        <v>24174.53</v>
      </c>
      <c r="F87" s="89">
        <v>13000</v>
      </c>
      <c r="G87" s="89">
        <v>20000</v>
      </c>
      <c r="H87" s="89">
        <v>22000</v>
      </c>
      <c r="I87" s="105">
        <f t="shared" si="39"/>
        <v>169.23076923076923</v>
      </c>
      <c r="J87" s="105">
        <f t="shared" si="33"/>
        <v>110.00000000000001</v>
      </c>
      <c r="K87" s="89">
        <v>23000</v>
      </c>
      <c r="L87" s="105">
        <f t="shared" si="40"/>
        <v>104.54545454545455</v>
      </c>
      <c r="M87" s="89">
        <v>24000</v>
      </c>
      <c r="N87" s="105">
        <f t="shared" si="41"/>
        <v>104.34782608695652</v>
      </c>
      <c r="O87" s="465"/>
      <c r="P87" s="387"/>
      <c r="Q87" s="387"/>
      <c r="R87" s="387"/>
      <c r="S87" s="387"/>
    </row>
    <row r="88" spans="1:19" s="431" customFormat="1" ht="12.75">
      <c r="A88" s="442">
        <v>322</v>
      </c>
      <c r="B88" s="441" t="s">
        <v>62</v>
      </c>
      <c r="C88" s="104">
        <f>SUM(C89:C93)</f>
        <v>17028761</v>
      </c>
      <c r="D88" s="524">
        <f t="shared" si="34"/>
        <v>2260104.9837414557</v>
      </c>
      <c r="E88" s="104">
        <f>SUM(E89:E93)</f>
        <v>2260104.9899999998</v>
      </c>
      <c r="F88" s="92">
        <f>SUM(F89:F93)</f>
        <v>2270000</v>
      </c>
      <c r="G88" s="92">
        <f>SUM(G89:G93)</f>
        <v>2270000</v>
      </c>
      <c r="H88" s="92">
        <f>SUM(H89:H93)</f>
        <v>2491000</v>
      </c>
      <c r="I88" s="404">
        <f t="shared" si="39"/>
        <v>109.73568281938326</v>
      </c>
      <c r="J88" s="404">
        <f t="shared" si="33"/>
        <v>109.73568281938326</v>
      </c>
      <c r="K88" s="92">
        <f>SUM(K89:K93)</f>
        <v>2630000</v>
      </c>
      <c r="L88" s="404">
        <f t="shared" si="40"/>
        <v>105.58008831794461</v>
      </c>
      <c r="M88" s="92">
        <f>SUM(M89:M93)</f>
        <v>2770000</v>
      </c>
      <c r="N88" s="404">
        <f t="shared" si="41"/>
        <v>105.32319391634981</v>
      </c>
      <c r="O88" s="465"/>
      <c r="P88" s="387"/>
      <c r="Q88" s="387"/>
      <c r="R88" s="387"/>
      <c r="S88" s="387"/>
    </row>
    <row r="89" spans="1:19" s="431" customFormat="1" ht="13.5">
      <c r="A89" s="408">
        <v>3221</v>
      </c>
      <c r="B89" s="138" t="s">
        <v>63</v>
      </c>
      <c r="C89" s="105">
        <v>5713513</v>
      </c>
      <c r="D89" s="105">
        <f t="shared" si="34"/>
        <v>758313.4912734753</v>
      </c>
      <c r="E89" s="105">
        <v>758313.49</v>
      </c>
      <c r="F89" s="89">
        <v>796000</v>
      </c>
      <c r="G89" s="89">
        <v>796000</v>
      </c>
      <c r="H89" s="89">
        <v>868000</v>
      </c>
      <c r="I89" s="105">
        <f t="shared" si="39"/>
        <v>109.04522613065326</v>
      </c>
      <c r="J89" s="105">
        <f t="shared" si="33"/>
        <v>109.04522613065326</v>
      </c>
      <c r="K89" s="89">
        <v>921000</v>
      </c>
      <c r="L89" s="105">
        <f t="shared" si="40"/>
        <v>106.10599078341014</v>
      </c>
      <c r="M89" s="89">
        <v>970000</v>
      </c>
      <c r="N89" s="105">
        <f t="shared" si="41"/>
        <v>105.32030401737242</v>
      </c>
      <c r="O89" s="465"/>
      <c r="P89" s="387"/>
      <c r="Q89" s="387"/>
      <c r="R89" s="387"/>
      <c r="S89" s="387"/>
    </row>
    <row r="90" spans="1:19" s="431" customFormat="1" ht="13.5">
      <c r="A90" s="408">
        <v>3223</v>
      </c>
      <c r="B90" s="138" t="s">
        <v>64</v>
      </c>
      <c r="C90" s="105">
        <v>10505967</v>
      </c>
      <c r="D90" s="105">
        <f t="shared" si="34"/>
        <v>1394381.4453513836</v>
      </c>
      <c r="E90" s="105">
        <v>1394381.45</v>
      </c>
      <c r="F90" s="89">
        <v>1341000</v>
      </c>
      <c r="G90" s="89">
        <v>1341000</v>
      </c>
      <c r="H90" s="89">
        <v>1475000</v>
      </c>
      <c r="I90" s="105">
        <f t="shared" si="39"/>
        <v>109.99254287844893</v>
      </c>
      <c r="J90" s="105">
        <f t="shared" si="33"/>
        <v>109.99254287844893</v>
      </c>
      <c r="K90" s="89">
        <v>1560000</v>
      </c>
      <c r="L90" s="105">
        <f t="shared" si="40"/>
        <v>105.76271186440678</v>
      </c>
      <c r="M90" s="89">
        <v>1650000</v>
      </c>
      <c r="N90" s="105">
        <f t="shared" si="41"/>
        <v>105.76923076923077</v>
      </c>
      <c r="O90" s="465"/>
      <c r="P90" s="387"/>
      <c r="Q90" s="387"/>
      <c r="R90" s="387"/>
      <c r="S90" s="387"/>
    </row>
    <row r="91" spans="1:19" s="431" customFormat="1" ht="13.5">
      <c r="A91" s="408">
        <v>3224</v>
      </c>
      <c r="B91" s="139" t="s">
        <v>10</v>
      </c>
      <c r="C91" s="105">
        <v>372615</v>
      </c>
      <c r="D91" s="105">
        <f t="shared" si="34"/>
        <v>49454.509257415884</v>
      </c>
      <c r="E91" s="105">
        <v>49454.51</v>
      </c>
      <c r="F91" s="89">
        <v>86000</v>
      </c>
      <c r="G91" s="89">
        <v>86000</v>
      </c>
      <c r="H91" s="89">
        <v>86000</v>
      </c>
      <c r="I91" s="105">
        <f t="shared" si="39"/>
        <v>100</v>
      </c>
      <c r="J91" s="105">
        <f t="shared" si="33"/>
        <v>100</v>
      </c>
      <c r="K91" s="89">
        <v>86000</v>
      </c>
      <c r="L91" s="105">
        <f t="shared" si="40"/>
        <v>100</v>
      </c>
      <c r="M91" s="89">
        <v>86000</v>
      </c>
      <c r="N91" s="105">
        <f t="shared" si="41"/>
        <v>100</v>
      </c>
      <c r="O91" s="465"/>
      <c r="P91" s="387"/>
      <c r="Q91" s="387"/>
      <c r="R91" s="387"/>
      <c r="S91" s="387"/>
    </row>
    <row r="92" spans="1:19" s="431" customFormat="1" ht="13.5">
      <c r="A92" s="408" t="s">
        <v>11</v>
      </c>
      <c r="B92" s="139" t="s">
        <v>12</v>
      </c>
      <c r="C92" s="105">
        <v>314468</v>
      </c>
      <c r="D92" s="105">
        <f t="shared" si="34"/>
        <v>41737.076116530625</v>
      </c>
      <c r="E92" s="105">
        <v>41737.08</v>
      </c>
      <c r="F92" s="89">
        <v>27000</v>
      </c>
      <c r="G92" s="89">
        <v>27000</v>
      </c>
      <c r="H92" s="89">
        <v>40000</v>
      </c>
      <c r="I92" s="105">
        <f t="shared" si="39"/>
        <v>148.14814814814815</v>
      </c>
      <c r="J92" s="105">
        <f t="shared" si="33"/>
        <v>148.14814814814815</v>
      </c>
      <c r="K92" s="89">
        <v>40000</v>
      </c>
      <c r="L92" s="105">
        <f t="shared" si="40"/>
        <v>100</v>
      </c>
      <c r="M92" s="89">
        <v>40000</v>
      </c>
      <c r="N92" s="105">
        <f t="shared" si="41"/>
        <v>100</v>
      </c>
      <c r="O92" s="465"/>
      <c r="P92" s="387"/>
      <c r="Q92" s="387"/>
      <c r="R92" s="387"/>
      <c r="S92" s="387"/>
    </row>
    <row r="93" spans="1:19" s="431" customFormat="1" ht="13.5">
      <c r="A93" s="408" t="s">
        <v>139</v>
      </c>
      <c r="B93" s="139" t="s">
        <v>140</v>
      </c>
      <c r="C93" s="105">
        <v>122198</v>
      </c>
      <c r="D93" s="105">
        <f t="shared" si="34"/>
        <v>16218.461742650474</v>
      </c>
      <c r="E93" s="105">
        <v>16218.46</v>
      </c>
      <c r="F93" s="89">
        <v>20000</v>
      </c>
      <c r="G93" s="89">
        <v>20000</v>
      </c>
      <c r="H93" s="89">
        <v>22000</v>
      </c>
      <c r="I93" s="105">
        <f t="shared" si="39"/>
        <v>110.00000000000001</v>
      </c>
      <c r="J93" s="105">
        <f t="shared" si="33"/>
        <v>110.00000000000001</v>
      </c>
      <c r="K93" s="89">
        <v>23000</v>
      </c>
      <c r="L93" s="105">
        <f t="shared" si="40"/>
        <v>104.54545454545455</v>
      </c>
      <c r="M93" s="89">
        <v>24000</v>
      </c>
      <c r="N93" s="105">
        <f t="shared" si="41"/>
        <v>104.34782608695652</v>
      </c>
      <c r="O93" s="465"/>
      <c r="P93" s="387"/>
      <c r="Q93" s="387"/>
      <c r="R93" s="387"/>
      <c r="S93" s="387"/>
    </row>
    <row r="94" spans="1:19" s="431" customFormat="1" ht="12.75">
      <c r="A94" s="442">
        <v>323</v>
      </c>
      <c r="B94" s="441" t="s">
        <v>13</v>
      </c>
      <c r="C94" s="104">
        <f>SUM(C95:C103)</f>
        <v>48308555</v>
      </c>
      <c r="D94" s="524">
        <f t="shared" si="34"/>
        <v>6411647.090052425</v>
      </c>
      <c r="E94" s="104">
        <f>SUM(E95:E103)</f>
        <v>6411647.11</v>
      </c>
      <c r="F94" s="92">
        <f>SUM(F95:F103)</f>
        <v>9604000</v>
      </c>
      <c r="G94" s="92">
        <f>SUM(G95:G103)</f>
        <v>8894000</v>
      </c>
      <c r="H94" s="92">
        <f>SUM(H95:H103)</f>
        <v>8470000</v>
      </c>
      <c r="I94" s="404">
        <f t="shared" si="39"/>
        <v>88.19241982507289</v>
      </c>
      <c r="J94" s="404">
        <f t="shared" si="33"/>
        <v>95.23274117382505</v>
      </c>
      <c r="K94" s="92">
        <f>SUM(K95:K103)</f>
        <v>10548000</v>
      </c>
      <c r="L94" s="404">
        <f t="shared" si="40"/>
        <v>124.5336481700118</v>
      </c>
      <c r="M94" s="92">
        <f>SUM(M95:M103)</f>
        <v>10528000</v>
      </c>
      <c r="N94" s="404">
        <f t="shared" si="41"/>
        <v>99.81039059537353</v>
      </c>
      <c r="O94" s="465"/>
      <c r="P94" s="387"/>
      <c r="Q94" s="387"/>
      <c r="R94" s="387"/>
      <c r="S94" s="387"/>
    </row>
    <row r="95" spans="1:19" s="431" customFormat="1" ht="13.5">
      <c r="A95" s="406">
        <v>3231</v>
      </c>
      <c r="B95" s="109" t="s">
        <v>65</v>
      </c>
      <c r="C95" s="105">
        <v>9231566</v>
      </c>
      <c r="D95" s="105">
        <f t="shared" si="34"/>
        <v>1225239.3655849758</v>
      </c>
      <c r="E95" s="105">
        <v>1225239.37</v>
      </c>
      <c r="F95" s="89">
        <v>1327000</v>
      </c>
      <c r="G95" s="89">
        <v>1327000</v>
      </c>
      <c r="H95" s="89">
        <v>1446000</v>
      </c>
      <c r="I95" s="105">
        <f t="shared" si="39"/>
        <v>108.9675960813866</v>
      </c>
      <c r="J95" s="105">
        <f t="shared" si="33"/>
        <v>108.9675960813866</v>
      </c>
      <c r="K95" s="89">
        <v>1536000</v>
      </c>
      <c r="L95" s="105">
        <f t="shared" si="40"/>
        <v>106.2240663900415</v>
      </c>
      <c r="M95" s="89">
        <v>1617000</v>
      </c>
      <c r="N95" s="105">
        <f t="shared" si="41"/>
        <v>105.2734375</v>
      </c>
      <c r="O95" s="465"/>
      <c r="P95" s="387"/>
      <c r="Q95" s="387"/>
      <c r="R95" s="387"/>
      <c r="S95" s="387"/>
    </row>
    <row r="96" spans="1:19" s="431" customFormat="1" ht="13.5">
      <c r="A96" s="406">
        <v>3232</v>
      </c>
      <c r="B96" s="139" t="s">
        <v>14</v>
      </c>
      <c r="C96" s="105">
        <v>10095432</v>
      </c>
      <c r="D96" s="105">
        <f t="shared" si="34"/>
        <v>1339894.0871988852</v>
      </c>
      <c r="E96" s="105">
        <v>1339894.09</v>
      </c>
      <c r="F96" s="89">
        <v>1510000</v>
      </c>
      <c r="G96" s="89">
        <v>1510000</v>
      </c>
      <c r="H96" s="89">
        <v>1630000</v>
      </c>
      <c r="I96" s="105">
        <f t="shared" si="39"/>
        <v>107.94701986754967</v>
      </c>
      <c r="J96" s="105">
        <f t="shared" si="33"/>
        <v>107.94701986754967</v>
      </c>
      <c r="K96" s="89">
        <v>1630000</v>
      </c>
      <c r="L96" s="105">
        <f t="shared" si="40"/>
        <v>100</v>
      </c>
      <c r="M96" s="89">
        <v>1630000</v>
      </c>
      <c r="N96" s="105">
        <f t="shared" si="41"/>
        <v>100</v>
      </c>
      <c r="O96" s="465"/>
      <c r="P96" s="387"/>
      <c r="Q96" s="387"/>
      <c r="R96" s="387"/>
      <c r="S96" s="387"/>
    </row>
    <row r="97" spans="1:19" s="431" customFormat="1" ht="13.5">
      <c r="A97" s="406">
        <v>3233</v>
      </c>
      <c r="B97" s="411" t="s">
        <v>66</v>
      </c>
      <c r="C97" s="105">
        <v>1014588</v>
      </c>
      <c r="D97" s="105">
        <f t="shared" si="34"/>
        <v>134658.96874377862</v>
      </c>
      <c r="E97" s="105">
        <v>134658.97</v>
      </c>
      <c r="F97" s="89">
        <v>133000</v>
      </c>
      <c r="G97" s="89">
        <v>133000</v>
      </c>
      <c r="H97" s="89">
        <v>253000</v>
      </c>
      <c r="I97" s="105">
        <f t="shared" si="39"/>
        <v>190.22556390977442</v>
      </c>
      <c r="J97" s="105">
        <f t="shared" si="33"/>
        <v>190.22556390977442</v>
      </c>
      <c r="K97" s="89">
        <v>153000</v>
      </c>
      <c r="L97" s="105">
        <f t="shared" si="40"/>
        <v>60.47430830039525</v>
      </c>
      <c r="M97" s="89">
        <v>153000</v>
      </c>
      <c r="N97" s="105">
        <f t="shared" si="41"/>
        <v>100</v>
      </c>
      <c r="O97" s="465"/>
      <c r="P97" s="387"/>
      <c r="Q97" s="387"/>
      <c r="R97" s="387"/>
      <c r="S97" s="387"/>
    </row>
    <row r="98" spans="1:19" s="431" customFormat="1" ht="13.5">
      <c r="A98" s="406">
        <v>3234</v>
      </c>
      <c r="B98" s="411" t="s">
        <v>67</v>
      </c>
      <c r="C98" s="105">
        <v>3214778</v>
      </c>
      <c r="D98" s="105">
        <f t="shared" si="34"/>
        <v>426674.36458955467</v>
      </c>
      <c r="E98" s="105">
        <v>426674.36</v>
      </c>
      <c r="F98" s="89">
        <v>465000</v>
      </c>
      <c r="G98" s="89">
        <v>465000</v>
      </c>
      <c r="H98" s="89">
        <v>507000</v>
      </c>
      <c r="I98" s="105">
        <f t="shared" si="39"/>
        <v>109.03225806451613</v>
      </c>
      <c r="J98" s="105">
        <f t="shared" si="33"/>
        <v>109.03225806451613</v>
      </c>
      <c r="K98" s="89">
        <v>538000</v>
      </c>
      <c r="L98" s="105">
        <f t="shared" si="40"/>
        <v>106.11439842209074</v>
      </c>
      <c r="M98" s="89">
        <v>567000</v>
      </c>
      <c r="N98" s="105">
        <f t="shared" si="41"/>
        <v>105.3903345724907</v>
      </c>
      <c r="O98" s="465"/>
      <c r="P98" s="387"/>
      <c r="Q98" s="387"/>
      <c r="R98" s="387"/>
      <c r="S98" s="387"/>
    </row>
    <row r="99" spans="1:19" s="431" customFormat="1" ht="13.5">
      <c r="A99" s="406">
        <v>3235</v>
      </c>
      <c r="B99" s="411" t="s">
        <v>68</v>
      </c>
      <c r="C99" s="105">
        <v>12618055</v>
      </c>
      <c r="D99" s="105">
        <f t="shared" si="34"/>
        <v>1674703.6963302142</v>
      </c>
      <c r="E99" s="105">
        <v>1674703.7</v>
      </c>
      <c r="F99" s="89">
        <v>2339000</v>
      </c>
      <c r="G99" s="89">
        <v>1839000</v>
      </c>
      <c r="H99" s="89">
        <v>2135000</v>
      </c>
      <c r="I99" s="105">
        <f t="shared" si="39"/>
        <v>91.27832407011543</v>
      </c>
      <c r="J99" s="105">
        <f t="shared" si="33"/>
        <v>116.09570418705819</v>
      </c>
      <c r="K99" s="89">
        <v>2135000</v>
      </c>
      <c r="L99" s="105">
        <f t="shared" si="40"/>
        <v>100</v>
      </c>
      <c r="M99" s="89">
        <v>2135000</v>
      </c>
      <c r="N99" s="105">
        <f t="shared" si="41"/>
        <v>100</v>
      </c>
      <c r="O99" s="465"/>
      <c r="P99" s="387"/>
      <c r="Q99" s="387"/>
      <c r="R99" s="387"/>
      <c r="S99" s="387"/>
    </row>
    <row r="100" spans="1:19" s="431" customFormat="1" ht="13.5">
      <c r="A100" s="406">
        <v>3236</v>
      </c>
      <c r="B100" s="411" t="s">
        <v>120</v>
      </c>
      <c r="C100" s="105">
        <v>1045625</v>
      </c>
      <c r="D100" s="105">
        <f t="shared" si="34"/>
        <v>138778.28654854337</v>
      </c>
      <c r="E100" s="105">
        <v>138778.29</v>
      </c>
      <c r="F100" s="89">
        <v>294000</v>
      </c>
      <c r="G100" s="89">
        <v>294000</v>
      </c>
      <c r="H100" s="89">
        <v>100000</v>
      </c>
      <c r="I100" s="105">
        <f t="shared" si="39"/>
        <v>34.01360544217687</v>
      </c>
      <c r="J100" s="105">
        <f t="shared" si="33"/>
        <v>34.01360544217687</v>
      </c>
      <c r="K100" s="89">
        <v>250000</v>
      </c>
      <c r="L100" s="105">
        <f t="shared" si="40"/>
        <v>250</v>
      </c>
      <c r="M100" s="89">
        <v>100000</v>
      </c>
      <c r="N100" s="105">
        <f t="shared" si="41"/>
        <v>40</v>
      </c>
      <c r="O100" s="465"/>
      <c r="P100" s="387"/>
      <c r="Q100" s="387"/>
      <c r="R100" s="387"/>
      <c r="S100" s="387"/>
    </row>
    <row r="101" spans="1:19" s="431" customFormat="1" ht="13.5">
      <c r="A101" s="406">
        <v>3237</v>
      </c>
      <c r="B101" s="139" t="s">
        <v>15</v>
      </c>
      <c r="C101" s="105">
        <v>2100018</v>
      </c>
      <c r="D101" s="105">
        <f t="shared" si="34"/>
        <v>278720.28668126615</v>
      </c>
      <c r="E101" s="105">
        <v>278720.29</v>
      </c>
      <c r="F101" s="89">
        <v>398000</v>
      </c>
      <c r="G101" s="89">
        <v>398000</v>
      </c>
      <c r="H101" s="89">
        <v>430000</v>
      </c>
      <c r="I101" s="105">
        <f t="shared" si="39"/>
        <v>108.04020100502511</v>
      </c>
      <c r="J101" s="105">
        <f t="shared" si="33"/>
        <v>108.04020100502511</v>
      </c>
      <c r="K101" s="89">
        <v>450000</v>
      </c>
      <c r="L101" s="105">
        <f t="shared" si="40"/>
        <v>104.65116279069768</v>
      </c>
      <c r="M101" s="89">
        <v>470000</v>
      </c>
      <c r="N101" s="105">
        <f t="shared" si="41"/>
        <v>104.44444444444446</v>
      </c>
      <c r="O101" s="465"/>
      <c r="P101" s="387"/>
      <c r="Q101" s="387"/>
      <c r="R101" s="387"/>
      <c r="S101" s="387"/>
    </row>
    <row r="102" spans="1:19" s="431" customFormat="1" ht="13.5">
      <c r="A102" s="406">
        <v>3238</v>
      </c>
      <c r="B102" s="138" t="s">
        <v>119</v>
      </c>
      <c r="C102" s="105">
        <v>5458910</v>
      </c>
      <c r="D102" s="105">
        <f t="shared" si="34"/>
        <v>724521.8660826862</v>
      </c>
      <c r="E102" s="105">
        <v>724521.87</v>
      </c>
      <c r="F102" s="89">
        <v>2840000</v>
      </c>
      <c r="G102" s="89">
        <v>2490000</v>
      </c>
      <c r="H102" s="89">
        <v>1450000</v>
      </c>
      <c r="I102" s="105">
        <f t="shared" si="39"/>
        <v>51.056338028169016</v>
      </c>
      <c r="J102" s="105">
        <f t="shared" si="33"/>
        <v>58.23293172690763</v>
      </c>
      <c r="K102" s="89">
        <v>3337000</v>
      </c>
      <c r="L102" s="105">
        <f t="shared" si="40"/>
        <v>230.13793103448273</v>
      </c>
      <c r="M102" s="89">
        <v>3337000</v>
      </c>
      <c r="N102" s="105">
        <f t="shared" si="41"/>
        <v>100</v>
      </c>
      <c r="O102" s="465"/>
      <c r="P102" s="387"/>
      <c r="Q102" s="387"/>
      <c r="R102" s="387"/>
      <c r="S102" s="387"/>
    </row>
    <row r="103" spans="1:19" s="431" customFormat="1" ht="13.5">
      <c r="A103" s="406">
        <v>3239</v>
      </c>
      <c r="B103" s="139" t="s">
        <v>69</v>
      </c>
      <c r="C103" s="105">
        <v>3529583</v>
      </c>
      <c r="D103" s="105">
        <f aca="true" t="shared" si="42" ref="D103:D130">C103/$O$2</f>
        <v>468456.16829252103</v>
      </c>
      <c r="E103" s="105">
        <v>468456.17</v>
      </c>
      <c r="F103" s="89">
        <v>298000</v>
      </c>
      <c r="G103" s="89">
        <v>438000</v>
      </c>
      <c r="H103" s="89">
        <v>519000</v>
      </c>
      <c r="I103" s="105">
        <f t="shared" si="39"/>
        <v>174.16107382550337</v>
      </c>
      <c r="J103" s="105">
        <f t="shared" si="33"/>
        <v>118.49315068493152</v>
      </c>
      <c r="K103" s="89">
        <v>519000</v>
      </c>
      <c r="L103" s="105">
        <f t="shared" si="40"/>
        <v>100</v>
      </c>
      <c r="M103" s="89">
        <v>519000</v>
      </c>
      <c r="N103" s="105">
        <f t="shared" si="41"/>
        <v>100</v>
      </c>
      <c r="O103" s="465"/>
      <c r="P103" s="387"/>
      <c r="Q103" s="387"/>
      <c r="R103" s="387"/>
      <c r="S103" s="387"/>
    </row>
    <row r="104" spans="1:19" s="431" customFormat="1" ht="12.75">
      <c r="A104" s="405">
        <v>324</v>
      </c>
      <c r="B104" s="410" t="s">
        <v>141</v>
      </c>
      <c r="C104" s="104">
        <f aca="true" t="shared" si="43" ref="C104:M104">SUM(C105)</f>
        <v>0</v>
      </c>
      <c r="D104" s="104">
        <f t="shared" si="42"/>
        <v>0</v>
      </c>
      <c r="E104" s="104">
        <f t="shared" si="43"/>
        <v>0</v>
      </c>
      <c r="F104" s="92">
        <f t="shared" si="43"/>
        <v>0</v>
      </c>
      <c r="G104" s="92">
        <f t="shared" si="43"/>
        <v>0</v>
      </c>
      <c r="H104" s="92">
        <f t="shared" si="43"/>
        <v>0</v>
      </c>
      <c r="I104" s="404"/>
      <c r="J104" s="404"/>
      <c r="K104" s="92">
        <f t="shared" si="43"/>
        <v>0</v>
      </c>
      <c r="L104" s="404"/>
      <c r="M104" s="92">
        <f t="shared" si="43"/>
        <v>0</v>
      </c>
      <c r="N104" s="404"/>
      <c r="O104" s="465"/>
      <c r="P104" s="387"/>
      <c r="Q104" s="387"/>
      <c r="R104" s="387"/>
      <c r="S104" s="387"/>
    </row>
    <row r="105" spans="1:19" s="431" customFormat="1" ht="13.5">
      <c r="A105" s="406">
        <v>3241</v>
      </c>
      <c r="B105" s="139" t="s">
        <v>141</v>
      </c>
      <c r="C105" s="105">
        <v>0</v>
      </c>
      <c r="D105" s="105">
        <f t="shared" si="42"/>
        <v>0</v>
      </c>
      <c r="E105" s="105">
        <v>0</v>
      </c>
      <c r="F105" s="89">
        <v>0</v>
      </c>
      <c r="G105" s="89">
        <v>0</v>
      </c>
      <c r="H105" s="89">
        <v>0</v>
      </c>
      <c r="I105" s="105"/>
      <c r="J105" s="105"/>
      <c r="K105" s="89">
        <v>0</v>
      </c>
      <c r="L105" s="105"/>
      <c r="M105" s="89">
        <v>0</v>
      </c>
      <c r="N105" s="105"/>
      <c r="O105" s="465"/>
      <c r="P105" s="387"/>
      <c r="Q105" s="387"/>
      <c r="R105" s="387"/>
      <c r="S105" s="387"/>
    </row>
    <row r="106" spans="1:19" s="431" customFormat="1" ht="12.75">
      <c r="A106" s="442">
        <v>329</v>
      </c>
      <c r="B106" s="441" t="s">
        <v>70</v>
      </c>
      <c r="C106" s="104">
        <f>SUM(C107:C113)</f>
        <v>4824760</v>
      </c>
      <c r="D106" s="104">
        <f t="shared" si="42"/>
        <v>640355.6971265512</v>
      </c>
      <c r="E106" s="104">
        <f>SUM(E107:E113)</f>
        <v>640355.7000000001</v>
      </c>
      <c r="F106" s="92">
        <f>SUM(F107:F113)</f>
        <v>657000</v>
      </c>
      <c r="G106" s="92">
        <f>SUM(G107:G113)</f>
        <v>657000</v>
      </c>
      <c r="H106" s="92">
        <f>SUM(H107:H113)</f>
        <v>706700</v>
      </c>
      <c r="I106" s="404">
        <f aca="true" t="shared" si="44" ref="I106:I116">H106/F106*100</f>
        <v>107.56468797564689</v>
      </c>
      <c r="J106" s="404">
        <f t="shared" si="33"/>
        <v>107.56468797564689</v>
      </c>
      <c r="K106" s="92">
        <f>SUM(K107:K113)</f>
        <v>658700</v>
      </c>
      <c r="L106" s="404">
        <f aca="true" t="shared" si="45" ref="L106:L116">K106/H106*100</f>
        <v>93.20786755341729</v>
      </c>
      <c r="M106" s="92">
        <f>SUM(M107:M113)</f>
        <v>660700</v>
      </c>
      <c r="N106" s="404">
        <f>M106/K106*100</f>
        <v>100.30362835888873</v>
      </c>
      <c r="O106" s="465"/>
      <c r="P106" s="387"/>
      <c r="Q106" s="387"/>
      <c r="R106" s="387"/>
      <c r="S106" s="387"/>
    </row>
    <row r="107" spans="1:19" s="431" customFormat="1" ht="13.5">
      <c r="A107" s="406">
        <v>3291</v>
      </c>
      <c r="B107" s="138" t="s">
        <v>85</v>
      </c>
      <c r="C107" s="105">
        <v>675012</v>
      </c>
      <c r="D107" s="105">
        <f t="shared" si="42"/>
        <v>89589.48835357356</v>
      </c>
      <c r="E107" s="105">
        <v>89589.49</v>
      </c>
      <c r="F107" s="89">
        <v>133000</v>
      </c>
      <c r="G107" s="89">
        <v>133000</v>
      </c>
      <c r="H107" s="89">
        <v>135000</v>
      </c>
      <c r="I107" s="105">
        <f t="shared" si="44"/>
        <v>101.50375939849626</v>
      </c>
      <c r="J107" s="105">
        <f t="shared" si="33"/>
        <v>101.50375939849626</v>
      </c>
      <c r="K107" s="89">
        <v>137000</v>
      </c>
      <c r="L107" s="105">
        <f t="shared" si="45"/>
        <v>101.48148148148148</v>
      </c>
      <c r="M107" s="89">
        <v>139000</v>
      </c>
      <c r="N107" s="105">
        <f aca="true" t="shared" si="46" ref="N107:N116">M107/K107*100</f>
        <v>101.45985401459853</v>
      </c>
      <c r="O107" s="465"/>
      <c r="P107" s="387"/>
      <c r="Q107" s="387"/>
      <c r="R107" s="387"/>
      <c r="S107" s="387"/>
    </row>
    <row r="108" spans="1:19" s="431" customFormat="1" ht="13.5">
      <c r="A108" s="406">
        <v>3292</v>
      </c>
      <c r="B108" s="138" t="s">
        <v>71</v>
      </c>
      <c r="C108" s="105">
        <v>537250</v>
      </c>
      <c r="D108" s="105">
        <f t="shared" si="42"/>
        <v>71305.32882075784</v>
      </c>
      <c r="E108" s="105">
        <v>71305.33</v>
      </c>
      <c r="F108" s="89">
        <v>93000</v>
      </c>
      <c r="G108" s="89">
        <v>93000</v>
      </c>
      <c r="H108" s="89">
        <v>66400</v>
      </c>
      <c r="I108" s="105">
        <f t="shared" si="44"/>
        <v>71.3978494623656</v>
      </c>
      <c r="J108" s="105">
        <f t="shared" si="33"/>
        <v>71.3978494623656</v>
      </c>
      <c r="K108" s="89">
        <v>66400</v>
      </c>
      <c r="L108" s="105">
        <f t="shared" si="45"/>
        <v>100</v>
      </c>
      <c r="M108" s="89">
        <v>66400</v>
      </c>
      <c r="N108" s="105">
        <f t="shared" si="46"/>
        <v>100</v>
      </c>
      <c r="O108" s="465"/>
      <c r="P108" s="387"/>
      <c r="Q108" s="387"/>
      <c r="R108" s="387"/>
      <c r="S108" s="387"/>
    </row>
    <row r="109" spans="1:19" s="431" customFormat="1" ht="13.5">
      <c r="A109" s="406">
        <v>3293</v>
      </c>
      <c r="B109" s="138" t="s">
        <v>72</v>
      </c>
      <c r="C109" s="105">
        <v>89817</v>
      </c>
      <c r="D109" s="105">
        <f t="shared" si="42"/>
        <v>11920.764483376468</v>
      </c>
      <c r="E109" s="105">
        <v>11920.76</v>
      </c>
      <c r="F109" s="89">
        <v>17000</v>
      </c>
      <c r="G109" s="89">
        <v>17000</v>
      </c>
      <c r="H109" s="89">
        <v>19300</v>
      </c>
      <c r="I109" s="105">
        <f t="shared" si="44"/>
        <v>113.52941176470588</v>
      </c>
      <c r="J109" s="105">
        <f t="shared" si="33"/>
        <v>113.52941176470588</v>
      </c>
      <c r="K109" s="89">
        <v>19300</v>
      </c>
      <c r="L109" s="105">
        <f t="shared" si="45"/>
        <v>100</v>
      </c>
      <c r="M109" s="89">
        <v>19300</v>
      </c>
      <c r="N109" s="105">
        <f t="shared" si="46"/>
        <v>100</v>
      </c>
      <c r="O109" s="465"/>
      <c r="P109" s="387"/>
      <c r="Q109" s="387"/>
      <c r="R109" s="387"/>
      <c r="S109" s="387"/>
    </row>
    <row r="110" spans="1:19" s="431" customFormat="1" ht="13.5">
      <c r="A110" s="406">
        <v>3294</v>
      </c>
      <c r="B110" s="138" t="s">
        <v>216</v>
      </c>
      <c r="C110" s="105">
        <v>3120</v>
      </c>
      <c r="D110" s="105">
        <f t="shared" si="42"/>
        <v>414.09516225363325</v>
      </c>
      <c r="E110" s="105">
        <v>414.1</v>
      </c>
      <c r="F110" s="89">
        <v>2000</v>
      </c>
      <c r="G110" s="89">
        <v>2000</v>
      </c>
      <c r="H110" s="89">
        <v>2000</v>
      </c>
      <c r="I110" s="105">
        <f t="shared" si="44"/>
        <v>100</v>
      </c>
      <c r="J110" s="105">
        <f t="shared" si="33"/>
        <v>100</v>
      </c>
      <c r="K110" s="89">
        <v>2000</v>
      </c>
      <c r="L110" s="105">
        <f t="shared" si="45"/>
        <v>100</v>
      </c>
      <c r="M110" s="89">
        <v>2000</v>
      </c>
      <c r="N110" s="105">
        <f t="shared" si="46"/>
        <v>100</v>
      </c>
      <c r="O110" s="465"/>
      <c r="P110" s="387"/>
      <c r="Q110" s="387"/>
      <c r="R110" s="387"/>
      <c r="S110" s="387"/>
    </row>
    <row r="111" spans="1:19" s="431" customFormat="1" ht="13.5">
      <c r="A111" s="406">
        <v>3295</v>
      </c>
      <c r="B111" s="138" t="s">
        <v>142</v>
      </c>
      <c r="C111" s="105">
        <v>264268</v>
      </c>
      <c r="D111" s="105">
        <f t="shared" si="42"/>
        <v>35074.3911341164</v>
      </c>
      <c r="E111" s="105">
        <v>35074.39</v>
      </c>
      <c r="F111" s="89">
        <v>40000</v>
      </c>
      <c r="G111" s="89">
        <v>40000</v>
      </c>
      <c r="H111" s="89">
        <v>44000</v>
      </c>
      <c r="I111" s="105">
        <f t="shared" si="44"/>
        <v>110.00000000000001</v>
      </c>
      <c r="J111" s="105">
        <f t="shared" si="33"/>
        <v>110.00000000000001</v>
      </c>
      <c r="K111" s="89">
        <v>44000</v>
      </c>
      <c r="L111" s="105">
        <f t="shared" si="45"/>
        <v>100</v>
      </c>
      <c r="M111" s="89">
        <v>44000</v>
      </c>
      <c r="N111" s="105">
        <f t="shared" si="46"/>
        <v>100</v>
      </c>
      <c r="O111" s="465"/>
      <c r="P111" s="387"/>
      <c r="Q111" s="387"/>
      <c r="R111" s="387"/>
      <c r="S111" s="387"/>
    </row>
    <row r="112" spans="1:19" s="431" customFormat="1" ht="13.5">
      <c r="A112" s="406">
        <v>3296</v>
      </c>
      <c r="B112" s="138" t="s">
        <v>162</v>
      </c>
      <c r="C112" s="105">
        <v>2920953</v>
      </c>
      <c r="D112" s="105">
        <f t="shared" si="42"/>
        <v>387677.0854071272</v>
      </c>
      <c r="E112" s="105">
        <v>387677.09</v>
      </c>
      <c r="F112" s="89">
        <v>332000</v>
      </c>
      <c r="G112" s="89">
        <v>332000</v>
      </c>
      <c r="H112" s="89">
        <v>400000</v>
      </c>
      <c r="I112" s="105">
        <f t="shared" si="44"/>
        <v>120.48192771084338</v>
      </c>
      <c r="J112" s="105">
        <f t="shared" si="33"/>
        <v>120.48192771084338</v>
      </c>
      <c r="K112" s="89">
        <v>350000</v>
      </c>
      <c r="L112" s="105">
        <f t="shared" si="45"/>
        <v>87.5</v>
      </c>
      <c r="M112" s="89">
        <v>350000</v>
      </c>
      <c r="N112" s="105">
        <f t="shared" si="46"/>
        <v>100</v>
      </c>
      <c r="O112" s="465"/>
      <c r="P112" s="387"/>
      <c r="Q112" s="387"/>
      <c r="R112" s="387"/>
      <c r="S112" s="387"/>
    </row>
    <row r="113" spans="1:19" s="431" customFormat="1" ht="13.5">
      <c r="A113" s="406">
        <v>3299</v>
      </c>
      <c r="B113" s="138" t="s">
        <v>70</v>
      </c>
      <c r="C113" s="105">
        <v>334340</v>
      </c>
      <c r="D113" s="105">
        <f t="shared" si="42"/>
        <v>44374.543765346076</v>
      </c>
      <c r="E113" s="105">
        <v>44374.54</v>
      </c>
      <c r="F113" s="89">
        <v>40000</v>
      </c>
      <c r="G113" s="89">
        <v>40000</v>
      </c>
      <c r="H113" s="89">
        <v>40000</v>
      </c>
      <c r="I113" s="105">
        <f t="shared" si="44"/>
        <v>100</v>
      </c>
      <c r="J113" s="105">
        <f t="shared" si="33"/>
        <v>100</v>
      </c>
      <c r="K113" s="89">
        <v>40000</v>
      </c>
      <c r="L113" s="105">
        <f t="shared" si="45"/>
        <v>100</v>
      </c>
      <c r="M113" s="89">
        <v>40000</v>
      </c>
      <c r="N113" s="105">
        <f t="shared" si="46"/>
        <v>100</v>
      </c>
      <c r="O113" s="465"/>
      <c r="P113" s="387"/>
      <c r="Q113" s="387"/>
      <c r="R113" s="387"/>
      <c r="S113" s="387"/>
    </row>
    <row r="114" spans="1:19" s="431" customFormat="1" ht="12.75">
      <c r="A114" s="442">
        <v>34</v>
      </c>
      <c r="B114" s="441" t="s">
        <v>90</v>
      </c>
      <c r="C114" s="104">
        <f aca="true" t="shared" si="47" ref="C114:M114">C115</f>
        <v>12226518</v>
      </c>
      <c r="D114" s="104">
        <f t="shared" si="42"/>
        <v>1622737.8060919768</v>
      </c>
      <c r="E114" s="104">
        <f t="shared" si="47"/>
        <v>1622737.81</v>
      </c>
      <c r="F114" s="92">
        <f t="shared" si="47"/>
        <v>1207000</v>
      </c>
      <c r="G114" s="92">
        <f t="shared" si="47"/>
        <v>1457000</v>
      </c>
      <c r="H114" s="92">
        <f t="shared" si="47"/>
        <v>1111000</v>
      </c>
      <c r="I114" s="404">
        <f t="shared" si="44"/>
        <v>92.04639602319801</v>
      </c>
      <c r="J114" s="404">
        <f t="shared" si="33"/>
        <v>76.25257378174331</v>
      </c>
      <c r="K114" s="92">
        <f t="shared" si="47"/>
        <v>1111000</v>
      </c>
      <c r="L114" s="404">
        <f t="shared" si="45"/>
        <v>100</v>
      </c>
      <c r="M114" s="92">
        <f t="shared" si="47"/>
        <v>1111000</v>
      </c>
      <c r="N114" s="404">
        <f t="shared" si="46"/>
        <v>100</v>
      </c>
      <c r="O114" s="465"/>
      <c r="P114" s="387"/>
      <c r="Q114" s="387"/>
      <c r="R114" s="387"/>
      <c r="S114" s="387"/>
    </row>
    <row r="115" spans="1:19" s="431" customFormat="1" ht="12.75">
      <c r="A115" s="442">
        <v>343</v>
      </c>
      <c r="B115" s="441" t="s">
        <v>76</v>
      </c>
      <c r="C115" s="104">
        <f>SUM(C116:C119)</f>
        <v>12226518</v>
      </c>
      <c r="D115" s="104">
        <f t="shared" si="42"/>
        <v>1622737.8060919768</v>
      </c>
      <c r="E115" s="104">
        <f>SUM(E116:E119)</f>
        <v>1622737.81</v>
      </c>
      <c r="F115" s="92">
        <f>SUM(F116:F119)</f>
        <v>1207000</v>
      </c>
      <c r="G115" s="92">
        <f>SUM(G116:G119)</f>
        <v>1457000</v>
      </c>
      <c r="H115" s="92">
        <f>SUM(H116:H119)</f>
        <v>1111000</v>
      </c>
      <c r="I115" s="404">
        <f t="shared" si="44"/>
        <v>92.04639602319801</v>
      </c>
      <c r="J115" s="404">
        <f t="shared" si="33"/>
        <v>76.25257378174331</v>
      </c>
      <c r="K115" s="92">
        <f>SUM(K116:K119)</f>
        <v>1111000</v>
      </c>
      <c r="L115" s="404">
        <f t="shared" si="45"/>
        <v>100</v>
      </c>
      <c r="M115" s="92">
        <f>SUM(M116:M119)</f>
        <v>1111000</v>
      </c>
      <c r="N115" s="404">
        <f t="shared" si="46"/>
        <v>100</v>
      </c>
      <c r="O115" s="465"/>
      <c r="P115" s="387"/>
      <c r="Q115" s="387"/>
      <c r="R115" s="387"/>
      <c r="S115" s="387"/>
    </row>
    <row r="116" spans="1:19" s="431" customFormat="1" ht="13.5">
      <c r="A116" s="444">
        <v>3431</v>
      </c>
      <c r="B116" s="140" t="s">
        <v>77</v>
      </c>
      <c r="C116" s="105">
        <v>6627940</v>
      </c>
      <c r="D116" s="105">
        <f t="shared" si="42"/>
        <v>879678.8108036366</v>
      </c>
      <c r="E116" s="105">
        <v>879678.81</v>
      </c>
      <c r="F116" s="89">
        <v>995000</v>
      </c>
      <c r="G116" s="89">
        <v>995000</v>
      </c>
      <c r="H116" s="89">
        <v>1000000</v>
      </c>
      <c r="I116" s="105">
        <f t="shared" si="44"/>
        <v>100.50251256281406</v>
      </c>
      <c r="J116" s="105">
        <f t="shared" si="33"/>
        <v>100.50251256281406</v>
      </c>
      <c r="K116" s="89">
        <v>1000000</v>
      </c>
      <c r="L116" s="105">
        <f t="shared" si="45"/>
        <v>100</v>
      </c>
      <c r="M116" s="89">
        <v>1000000</v>
      </c>
      <c r="N116" s="105">
        <f t="shared" si="46"/>
        <v>100</v>
      </c>
      <c r="O116" s="465"/>
      <c r="P116" s="387"/>
      <c r="Q116" s="387"/>
      <c r="R116" s="387"/>
      <c r="S116" s="387"/>
    </row>
    <row r="117" spans="1:19" s="431" customFormat="1" ht="13.5">
      <c r="A117" s="444">
        <v>3432</v>
      </c>
      <c r="B117" s="140" t="s">
        <v>172</v>
      </c>
      <c r="C117" s="105">
        <v>4109778</v>
      </c>
      <c r="D117" s="105">
        <f t="shared" si="42"/>
        <v>545461.278120645</v>
      </c>
      <c r="E117" s="105">
        <v>545461.28</v>
      </c>
      <c r="F117" s="89">
        <v>0</v>
      </c>
      <c r="G117" s="89">
        <v>250000</v>
      </c>
      <c r="H117" s="89">
        <v>0</v>
      </c>
      <c r="I117" s="105"/>
      <c r="J117" s="105">
        <f t="shared" si="33"/>
        <v>0</v>
      </c>
      <c r="K117" s="89">
        <v>0</v>
      </c>
      <c r="L117" s="105"/>
      <c r="M117" s="89">
        <v>0</v>
      </c>
      <c r="N117" s="105"/>
      <c r="O117" s="465"/>
      <c r="P117" s="387"/>
      <c r="Q117" s="387"/>
      <c r="R117" s="387"/>
      <c r="S117" s="387"/>
    </row>
    <row r="118" spans="1:19" s="431" customFormat="1" ht="13.5">
      <c r="A118" s="444">
        <v>3433</v>
      </c>
      <c r="B118" s="140" t="s">
        <v>78</v>
      </c>
      <c r="C118" s="105">
        <v>1488640</v>
      </c>
      <c r="D118" s="105">
        <f t="shared" si="42"/>
        <v>197576.4815183489</v>
      </c>
      <c r="E118" s="105">
        <v>197576.48</v>
      </c>
      <c r="F118" s="89">
        <v>199000</v>
      </c>
      <c r="G118" s="89">
        <v>199000</v>
      </c>
      <c r="H118" s="89">
        <v>100000</v>
      </c>
      <c r="I118" s="105">
        <f aca="true" t="shared" si="48" ref="I118:I124">H118/F118*100</f>
        <v>50.25125628140703</v>
      </c>
      <c r="J118" s="105">
        <f t="shared" si="33"/>
        <v>50.25125628140703</v>
      </c>
      <c r="K118" s="89">
        <v>100000</v>
      </c>
      <c r="L118" s="105">
        <f aca="true" t="shared" si="49" ref="L118:L130">K118/H118*100</f>
        <v>100</v>
      </c>
      <c r="M118" s="89">
        <v>100000</v>
      </c>
      <c r="N118" s="105">
        <f aca="true" t="shared" si="50" ref="N118:N130">M118/K118*100</f>
        <v>100</v>
      </c>
      <c r="O118" s="465"/>
      <c r="P118" s="387"/>
      <c r="Q118" s="387"/>
      <c r="R118" s="387"/>
      <c r="S118" s="387"/>
    </row>
    <row r="119" spans="1:19" s="431" customFormat="1" ht="13.5">
      <c r="A119" s="444">
        <v>3434</v>
      </c>
      <c r="B119" s="140" t="s">
        <v>121</v>
      </c>
      <c r="C119" s="105">
        <v>160</v>
      </c>
      <c r="D119" s="105">
        <f t="shared" si="42"/>
        <v>21.235649346340168</v>
      </c>
      <c r="E119" s="105">
        <v>21.24</v>
      </c>
      <c r="F119" s="89">
        <v>13000</v>
      </c>
      <c r="G119" s="89">
        <v>13000</v>
      </c>
      <c r="H119" s="89">
        <v>11000</v>
      </c>
      <c r="I119" s="105">
        <f t="shared" si="48"/>
        <v>84.61538461538461</v>
      </c>
      <c r="J119" s="105">
        <f t="shared" si="33"/>
        <v>84.61538461538461</v>
      </c>
      <c r="K119" s="89">
        <v>11000</v>
      </c>
      <c r="L119" s="105">
        <f t="shared" si="49"/>
        <v>100</v>
      </c>
      <c r="M119" s="89">
        <v>11000</v>
      </c>
      <c r="N119" s="105">
        <f t="shared" si="50"/>
        <v>100</v>
      </c>
      <c r="O119" s="465"/>
      <c r="P119" s="387"/>
      <c r="Q119" s="387"/>
      <c r="R119" s="387"/>
      <c r="S119" s="387"/>
    </row>
    <row r="120" spans="1:19" s="431" customFormat="1" ht="25.5">
      <c r="A120" s="445">
        <v>37</v>
      </c>
      <c r="B120" s="107" t="s">
        <v>129</v>
      </c>
      <c r="C120" s="104">
        <f>C121+C123</f>
        <v>219995</v>
      </c>
      <c r="D120" s="104">
        <f t="shared" si="42"/>
        <v>29198.354237175656</v>
      </c>
      <c r="E120" s="104">
        <f>E121+E123</f>
        <v>29198.35</v>
      </c>
      <c r="F120" s="92">
        <f>F121+F123</f>
        <v>46000</v>
      </c>
      <c r="G120" s="92">
        <f>G121+G123</f>
        <v>46000</v>
      </c>
      <c r="H120" s="92">
        <f>H121+H123</f>
        <v>46000</v>
      </c>
      <c r="I120" s="404">
        <f t="shared" si="48"/>
        <v>100</v>
      </c>
      <c r="J120" s="404">
        <f t="shared" si="33"/>
        <v>100</v>
      </c>
      <c r="K120" s="92">
        <f>K121+K123</f>
        <v>46000</v>
      </c>
      <c r="L120" s="404">
        <f t="shared" si="49"/>
        <v>100</v>
      </c>
      <c r="M120" s="92">
        <f>M121+M123</f>
        <v>46000</v>
      </c>
      <c r="N120" s="404">
        <f t="shared" si="50"/>
        <v>100</v>
      </c>
      <c r="O120" s="465"/>
      <c r="P120" s="387"/>
      <c r="Q120" s="387"/>
      <c r="R120" s="387"/>
      <c r="S120" s="387"/>
    </row>
    <row r="121" spans="1:19" s="431" customFormat="1" ht="21" customHeight="1" hidden="1">
      <c r="A121" s="445">
        <v>371</v>
      </c>
      <c r="B121" s="107" t="s">
        <v>126</v>
      </c>
      <c r="C121" s="104">
        <f aca="true" t="shared" si="51" ref="C121:M121">SUM(C122)</f>
        <v>0</v>
      </c>
      <c r="D121" s="104">
        <f t="shared" si="42"/>
        <v>0</v>
      </c>
      <c r="E121" s="104">
        <f t="shared" si="51"/>
        <v>0</v>
      </c>
      <c r="F121" s="92">
        <f t="shared" si="51"/>
        <v>0</v>
      </c>
      <c r="G121" s="92">
        <f t="shared" si="51"/>
        <v>0</v>
      </c>
      <c r="H121" s="92">
        <f t="shared" si="51"/>
        <v>0</v>
      </c>
      <c r="I121" s="104" t="e">
        <f t="shared" si="48"/>
        <v>#DIV/0!</v>
      </c>
      <c r="J121" s="104" t="e">
        <f t="shared" si="33"/>
        <v>#DIV/0!</v>
      </c>
      <c r="K121" s="92">
        <f t="shared" si="51"/>
        <v>0</v>
      </c>
      <c r="L121" s="104" t="e">
        <f t="shared" si="49"/>
        <v>#DIV/0!</v>
      </c>
      <c r="M121" s="92">
        <f t="shared" si="51"/>
        <v>0</v>
      </c>
      <c r="N121" s="104" t="e">
        <f t="shared" si="50"/>
        <v>#DIV/0!</v>
      </c>
      <c r="O121" s="465"/>
      <c r="P121" s="387"/>
      <c r="Q121" s="387"/>
      <c r="R121" s="387"/>
      <c r="S121" s="387"/>
    </row>
    <row r="122" spans="1:19" s="431" customFormat="1" ht="25.5" customHeight="1" hidden="1">
      <c r="A122" s="444">
        <v>3711</v>
      </c>
      <c r="B122" s="141" t="s">
        <v>149</v>
      </c>
      <c r="C122" s="105">
        <v>0</v>
      </c>
      <c r="D122" s="105">
        <f t="shared" si="42"/>
        <v>0</v>
      </c>
      <c r="E122" s="105">
        <v>0</v>
      </c>
      <c r="F122" s="89">
        <v>0</v>
      </c>
      <c r="G122" s="89">
        <v>0</v>
      </c>
      <c r="H122" s="89">
        <v>0</v>
      </c>
      <c r="I122" s="105" t="e">
        <f t="shared" si="48"/>
        <v>#DIV/0!</v>
      </c>
      <c r="J122" s="105" t="e">
        <f t="shared" si="33"/>
        <v>#DIV/0!</v>
      </c>
      <c r="K122" s="89">
        <v>0</v>
      </c>
      <c r="L122" s="105" t="e">
        <f t="shared" si="49"/>
        <v>#DIV/0!</v>
      </c>
      <c r="M122" s="89">
        <v>0</v>
      </c>
      <c r="N122" s="105" t="e">
        <f t="shared" si="50"/>
        <v>#DIV/0!</v>
      </c>
      <c r="O122" s="465"/>
      <c r="P122" s="387"/>
      <c r="Q122" s="387"/>
      <c r="R122" s="387"/>
      <c r="S122" s="387"/>
    </row>
    <row r="123" spans="1:19" s="431" customFormat="1" ht="20.25" customHeight="1">
      <c r="A123" s="445">
        <v>372</v>
      </c>
      <c r="B123" s="107" t="s">
        <v>131</v>
      </c>
      <c r="C123" s="104">
        <f aca="true" t="shared" si="52" ref="C123:M123">SUM(C124)</f>
        <v>219995</v>
      </c>
      <c r="D123" s="104">
        <f t="shared" si="42"/>
        <v>29198.354237175656</v>
      </c>
      <c r="E123" s="104">
        <f t="shared" si="52"/>
        <v>29198.35</v>
      </c>
      <c r="F123" s="92">
        <f t="shared" si="52"/>
        <v>46000</v>
      </c>
      <c r="G123" s="92">
        <f t="shared" si="52"/>
        <v>46000</v>
      </c>
      <c r="H123" s="92">
        <f t="shared" si="52"/>
        <v>46000</v>
      </c>
      <c r="I123" s="104">
        <f t="shared" si="48"/>
        <v>100</v>
      </c>
      <c r="J123" s="104">
        <f t="shared" si="33"/>
        <v>100</v>
      </c>
      <c r="K123" s="92">
        <f t="shared" si="52"/>
        <v>46000</v>
      </c>
      <c r="L123" s="104">
        <f t="shared" si="49"/>
        <v>100</v>
      </c>
      <c r="M123" s="92">
        <f t="shared" si="52"/>
        <v>46000</v>
      </c>
      <c r="N123" s="104">
        <f t="shared" si="50"/>
        <v>100</v>
      </c>
      <c r="O123" s="465"/>
      <c r="P123" s="387"/>
      <c r="Q123" s="387"/>
      <c r="R123" s="387"/>
      <c r="S123" s="387"/>
    </row>
    <row r="124" spans="1:19" s="431" customFormat="1" ht="21" customHeight="1">
      <c r="A124" s="444">
        <v>3721</v>
      </c>
      <c r="B124" s="141" t="s">
        <v>128</v>
      </c>
      <c r="C124" s="105">
        <v>219995</v>
      </c>
      <c r="D124" s="105">
        <f t="shared" si="42"/>
        <v>29198.354237175656</v>
      </c>
      <c r="E124" s="105">
        <v>29198.35</v>
      </c>
      <c r="F124" s="89">
        <v>46000</v>
      </c>
      <c r="G124" s="89">
        <v>46000</v>
      </c>
      <c r="H124" s="89">
        <v>46000</v>
      </c>
      <c r="I124" s="105">
        <f t="shared" si="48"/>
        <v>100</v>
      </c>
      <c r="J124" s="105">
        <f t="shared" si="33"/>
        <v>100</v>
      </c>
      <c r="K124" s="89">
        <v>46000</v>
      </c>
      <c r="L124" s="105">
        <f t="shared" si="49"/>
        <v>100</v>
      </c>
      <c r="M124" s="89">
        <v>46000</v>
      </c>
      <c r="N124" s="105">
        <f t="shared" si="50"/>
        <v>100</v>
      </c>
      <c r="O124" s="465"/>
      <c r="P124" s="387"/>
      <c r="Q124" s="387"/>
      <c r="R124" s="387"/>
      <c r="S124" s="387"/>
    </row>
    <row r="125" spans="1:19" s="431" customFormat="1" ht="13.5">
      <c r="A125" s="445">
        <v>38</v>
      </c>
      <c r="B125" s="107" t="s">
        <v>217</v>
      </c>
      <c r="C125" s="104">
        <f>SUM(C126)</f>
        <v>51098</v>
      </c>
      <c r="D125" s="104">
        <f t="shared" si="42"/>
        <v>6781.8700643705615</v>
      </c>
      <c r="E125" s="104">
        <f>SUM(E126)</f>
        <v>6781.87</v>
      </c>
      <c r="F125" s="92">
        <f>SUM(F126)</f>
        <v>200</v>
      </c>
      <c r="G125" s="92">
        <f>SUM(G126)</f>
        <v>3400</v>
      </c>
      <c r="H125" s="92">
        <f>SUM(H126)</f>
        <v>5000</v>
      </c>
      <c r="I125" s="104"/>
      <c r="J125" s="104">
        <f t="shared" si="33"/>
        <v>147.05882352941177</v>
      </c>
      <c r="K125" s="92">
        <f>SUM(K126)</f>
        <v>5000</v>
      </c>
      <c r="L125" s="105">
        <f t="shared" si="49"/>
        <v>100</v>
      </c>
      <c r="M125" s="92">
        <f>SUM(M126)</f>
        <v>5000</v>
      </c>
      <c r="N125" s="105">
        <f t="shared" si="50"/>
        <v>100</v>
      </c>
      <c r="O125" s="465"/>
      <c r="P125" s="387"/>
      <c r="Q125" s="387"/>
      <c r="R125" s="387"/>
      <c r="S125" s="387"/>
    </row>
    <row r="126" spans="1:19" s="431" customFormat="1" ht="13.5">
      <c r="A126" s="445">
        <v>383</v>
      </c>
      <c r="B126" s="107" t="s">
        <v>218</v>
      </c>
      <c r="C126" s="104">
        <f>SUM(C127:C130)</f>
        <v>51098</v>
      </c>
      <c r="D126" s="104">
        <f t="shared" si="42"/>
        <v>6781.8700643705615</v>
      </c>
      <c r="E126" s="104">
        <f>SUM(E127:E130)</f>
        <v>6781.87</v>
      </c>
      <c r="F126" s="92">
        <f>SUM(F127:F130)</f>
        <v>200</v>
      </c>
      <c r="G126" s="92">
        <f>SUM(G127:G130)</f>
        <v>3400</v>
      </c>
      <c r="H126" s="92">
        <f>SUM(H127:H130)</f>
        <v>5000</v>
      </c>
      <c r="I126" s="104"/>
      <c r="J126" s="104">
        <f t="shared" si="33"/>
        <v>147.05882352941177</v>
      </c>
      <c r="K126" s="92">
        <f>SUM(K127:K130)</f>
        <v>5000</v>
      </c>
      <c r="L126" s="105">
        <f t="shared" si="49"/>
        <v>100</v>
      </c>
      <c r="M126" s="92">
        <f>SUM(M127:M130)</f>
        <v>5000</v>
      </c>
      <c r="N126" s="105">
        <f t="shared" si="50"/>
        <v>100</v>
      </c>
      <c r="O126" s="465"/>
      <c r="P126" s="387"/>
      <c r="Q126" s="387"/>
      <c r="R126" s="387"/>
      <c r="S126" s="387"/>
    </row>
    <row r="127" spans="1:19" s="431" customFormat="1" ht="13.5" hidden="1">
      <c r="A127" s="444">
        <v>3831</v>
      </c>
      <c r="B127" s="141" t="s">
        <v>144</v>
      </c>
      <c r="C127" s="105"/>
      <c r="D127" s="105">
        <f t="shared" si="42"/>
        <v>0</v>
      </c>
      <c r="E127" s="105">
        <v>0</v>
      </c>
      <c r="F127" s="89">
        <v>0</v>
      </c>
      <c r="G127" s="89">
        <v>0</v>
      </c>
      <c r="H127" s="89">
        <v>0</v>
      </c>
      <c r="I127" s="105"/>
      <c r="J127" s="104" t="e">
        <f t="shared" si="33"/>
        <v>#DIV/0!</v>
      </c>
      <c r="K127" s="89">
        <v>0</v>
      </c>
      <c r="L127" s="105" t="e">
        <f t="shared" si="49"/>
        <v>#DIV/0!</v>
      </c>
      <c r="M127" s="89">
        <v>0</v>
      </c>
      <c r="N127" s="105" t="e">
        <f t="shared" si="50"/>
        <v>#DIV/0!</v>
      </c>
      <c r="O127" s="465"/>
      <c r="P127" s="387"/>
      <c r="Q127" s="387"/>
      <c r="R127" s="387"/>
      <c r="S127" s="387"/>
    </row>
    <row r="128" spans="1:19" s="431" customFormat="1" ht="13.5" hidden="1">
      <c r="A128" s="444">
        <v>3832</v>
      </c>
      <c r="B128" s="140" t="s">
        <v>215</v>
      </c>
      <c r="C128" s="105"/>
      <c r="D128" s="105">
        <f t="shared" si="42"/>
        <v>0</v>
      </c>
      <c r="E128" s="105">
        <v>0</v>
      </c>
      <c r="F128" s="89">
        <v>0</v>
      </c>
      <c r="G128" s="89">
        <v>0</v>
      </c>
      <c r="H128" s="89">
        <v>0</v>
      </c>
      <c r="I128" s="105"/>
      <c r="J128" s="104" t="e">
        <f t="shared" si="33"/>
        <v>#DIV/0!</v>
      </c>
      <c r="K128" s="89">
        <v>0</v>
      </c>
      <c r="L128" s="105" t="e">
        <f t="shared" si="49"/>
        <v>#DIV/0!</v>
      </c>
      <c r="M128" s="89">
        <v>0</v>
      </c>
      <c r="N128" s="105" t="e">
        <f t="shared" si="50"/>
        <v>#DIV/0!</v>
      </c>
      <c r="O128" s="465"/>
      <c r="P128" s="387"/>
      <c r="Q128" s="387"/>
      <c r="R128" s="387"/>
      <c r="S128" s="387"/>
    </row>
    <row r="129" spans="1:19" s="431" customFormat="1" ht="13.5" hidden="1">
      <c r="A129" s="444">
        <v>3834</v>
      </c>
      <c r="B129" s="140" t="s">
        <v>273</v>
      </c>
      <c r="C129" s="105"/>
      <c r="D129" s="105">
        <f t="shared" si="42"/>
        <v>0</v>
      </c>
      <c r="E129" s="105">
        <v>0</v>
      </c>
      <c r="F129" s="89">
        <v>0</v>
      </c>
      <c r="G129" s="89">
        <v>0</v>
      </c>
      <c r="H129" s="89">
        <v>0</v>
      </c>
      <c r="I129" s="105"/>
      <c r="J129" s="104" t="e">
        <f t="shared" si="33"/>
        <v>#DIV/0!</v>
      </c>
      <c r="K129" s="89">
        <v>0</v>
      </c>
      <c r="L129" s="105" t="e">
        <f t="shared" si="49"/>
        <v>#DIV/0!</v>
      </c>
      <c r="M129" s="89">
        <v>0</v>
      </c>
      <c r="N129" s="105" t="e">
        <f t="shared" si="50"/>
        <v>#DIV/0!</v>
      </c>
      <c r="O129" s="465"/>
      <c r="P129" s="387"/>
      <c r="Q129" s="387"/>
      <c r="R129" s="387"/>
      <c r="S129" s="387"/>
    </row>
    <row r="130" spans="1:19" s="431" customFormat="1" ht="13.5">
      <c r="A130" s="444">
        <v>3835</v>
      </c>
      <c r="B130" s="141" t="s">
        <v>176</v>
      </c>
      <c r="C130" s="105">
        <v>51098</v>
      </c>
      <c r="D130" s="105">
        <f t="shared" si="42"/>
        <v>6781.8700643705615</v>
      </c>
      <c r="E130" s="105">
        <v>6781.87</v>
      </c>
      <c r="F130" s="89">
        <v>200</v>
      </c>
      <c r="G130" s="89">
        <v>3400</v>
      </c>
      <c r="H130" s="89">
        <v>5000</v>
      </c>
      <c r="I130" s="105"/>
      <c r="J130" s="105">
        <f t="shared" si="33"/>
        <v>147.05882352941177</v>
      </c>
      <c r="K130" s="89">
        <v>5000</v>
      </c>
      <c r="L130" s="105">
        <f t="shared" si="49"/>
        <v>100</v>
      </c>
      <c r="M130" s="89">
        <v>5000</v>
      </c>
      <c r="N130" s="105">
        <f t="shared" si="50"/>
        <v>100</v>
      </c>
      <c r="O130" s="465"/>
      <c r="P130" s="387"/>
      <c r="Q130" s="387"/>
      <c r="R130" s="387"/>
      <c r="S130" s="387"/>
    </row>
    <row r="131" spans="1:19" s="431" customFormat="1" ht="13.5">
      <c r="A131" s="444"/>
      <c r="B131" s="140"/>
      <c r="C131" s="105"/>
      <c r="D131" s="105"/>
      <c r="E131" s="105"/>
      <c r="F131" s="89"/>
      <c r="G131" s="89"/>
      <c r="H131" s="540"/>
      <c r="I131" s="541"/>
      <c r="J131" s="541"/>
      <c r="K131" s="540"/>
      <c r="L131" s="541"/>
      <c r="M131" s="540"/>
      <c r="N131" s="541"/>
      <c r="O131" s="465"/>
      <c r="P131" s="387"/>
      <c r="Q131" s="387"/>
      <c r="R131" s="387"/>
      <c r="S131" s="387"/>
    </row>
    <row r="132" spans="1:19" s="431" customFormat="1" ht="25.5">
      <c r="A132" s="402" t="s">
        <v>231</v>
      </c>
      <c r="B132" s="446" t="s">
        <v>335</v>
      </c>
      <c r="C132" s="104">
        <f aca="true" t="shared" si="53" ref="C132:H134">C133</f>
        <v>1621466342</v>
      </c>
      <c r="D132" s="104">
        <f>C132/$O$2</f>
        <v>215205566.6600305</v>
      </c>
      <c r="E132" s="104">
        <f t="shared" si="53"/>
        <v>215205566.66</v>
      </c>
      <c r="F132" s="92">
        <f t="shared" si="53"/>
        <v>218810763</v>
      </c>
      <c r="G132" s="92">
        <f t="shared" si="53"/>
        <v>218810763</v>
      </c>
      <c r="H132" s="92">
        <f t="shared" si="53"/>
        <v>219100000</v>
      </c>
      <c r="I132" s="404">
        <f>H132/F132*100</f>
        <v>100.13218591080002</v>
      </c>
      <c r="J132" s="404">
        <f aca="true" t="shared" si="54" ref="J132:J195">H132/G132*100</f>
        <v>100.13218591080002</v>
      </c>
      <c r="K132" s="92">
        <f>K133</f>
        <v>225000000</v>
      </c>
      <c r="L132" s="404">
        <f>K132/H132*100</f>
        <v>102.69283432222728</v>
      </c>
      <c r="M132" s="92">
        <f>M133</f>
        <v>235000000</v>
      </c>
      <c r="N132" s="404">
        <f>M132/K132*100</f>
        <v>104.44444444444446</v>
      </c>
      <c r="O132" s="465"/>
      <c r="P132" s="387"/>
      <c r="Q132" s="387"/>
      <c r="R132" s="387"/>
      <c r="S132" s="387"/>
    </row>
    <row r="133" spans="1:19" s="431" customFormat="1" ht="25.5">
      <c r="A133" s="435">
        <v>37</v>
      </c>
      <c r="B133" s="107" t="s">
        <v>129</v>
      </c>
      <c r="C133" s="104">
        <f t="shared" si="53"/>
        <v>1621466342</v>
      </c>
      <c r="D133" s="104">
        <f>C133/$O$2</f>
        <v>215205566.6600305</v>
      </c>
      <c r="E133" s="104">
        <f t="shared" si="53"/>
        <v>215205566.66</v>
      </c>
      <c r="F133" s="92">
        <f t="shared" si="53"/>
        <v>218810763</v>
      </c>
      <c r="G133" s="92">
        <f t="shared" si="53"/>
        <v>218810763</v>
      </c>
      <c r="H133" s="92">
        <f t="shared" si="53"/>
        <v>219100000</v>
      </c>
      <c r="I133" s="404">
        <f>H133/F133*100</f>
        <v>100.13218591080002</v>
      </c>
      <c r="J133" s="404">
        <f t="shared" si="54"/>
        <v>100.13218591080002</v>
      </c>
      <c r="K133" s="92">
        <f>K134</f>
        <v>225000000</v>
      </c>
      <c r="L133" s="404">
        <f>K133/H133*100</f>
        <v>102.69283432222728</v>
      </c>
      <c r="M133" s="92">
        <f>M134</f>
        <v>235000000</v>
      </c>
      <c r="N133" s="404">
        <f>M133/K133*100</f>
        <v>104.44444444444446</v>
      </c>
      <c r="O133" s="465"/>
      <c r="P133" s="387"/>
      <c r="Q133" s="387"/>
      <c r="R133" s="387"/>
      <c r="S133" s="387"/>
    </row>
    <row r="134" spans="1:19" s="431" customFormat="1" ht="12.75">
      <c r="A134" s="107">
        <v>371</v>
      </c>
      <c r="B134" s="107" t="s">
        <v>126</v>
      </c>
      <c r="C134" s="104">
        <f t="shared" si="53"/>
        <v>1621466342</v>
      </c>
      <c r="D134" s="104">
        <f>C134/$O$2</f>
        <v>215205566.6600305</v>
      </c>
      <c r="E134" s="104">
        <f t="shared" si="53"/>
        <v>215205566.66</v>
      </c>
      <c r="F134" s="92">
        <f t="shared" si="53"/>
        <v>218810763</v>
      </c>
      <c r="G134" s="92">
        <f t="shared" si="53"/>
        <v>218810763</v>
      </c>
      <c r="H134" s="92">
        <f t="shared" si="53"/>
        <v>219100000</v>
      </c>
      <c r="I134" s="404">
        <f>H134/F134*100</f>
        <v>100.13218591080002</v>
      </c>
      <c r="J134" s="404">
        <f t="shared" si="54"/>
        <v>100.13218591080002</v>
      </c>
      <c r="K134" s="92">
        <f>K135</f>
        <v>225000000</v>
      </c>
      <c r="L134" s="404">
        <f>K134/H134*100</f>
        <v>102.69283432222728</v>
      </c>
      <c r="M134" s="92">
        <f>M135</f>
        <v>235000000</v>
      </c>
      <c r="N134" s="404">
        <f>M134/K134*100</f>
        <v>104.44444444444446</v>
      </c>
      <c r="O134" s="465"/>
      <c r="P134" s="387"/>
      <c r="Q134" s="387"/>
      <c r="R134" s="387"/>
      <c r="S134" s="387"/>
    </row>
    <row r="135" spans="1:19" s="431" customFormat="1" ht="27">
      <c r="A135" s="141" t="s">
        <v>127</v>
      </c>
      <c r="B135" s="141" t="s">
        <v>149</v>
      </c>
      <c r="C135" s="105">
        <v>1621466342</v>
      </c>
      <c r="D135" s="105">
        <f>C135/$O$2</f>
        <v>215205566.6600305</v>
      </c>
      <c r="E135" s="105">
        <v>215205566.66</v>
      </c>
      <c r="F135" s="89">
        <v>218810763</v>
      </c>
      <c r="G135" s="89">
        <v>218810763</v>
      </c>
      <c r="H135" s="89">
        <v>219100000</v>
      </c>
      <c r="I135" s="105">
        <f>H135/F135*100</f>
        <v>100.13218591080002</v>
      </c>
      <c r="J135" s="105">
        <f t="shared" si="54"/>
        <v>100.13218591080002</v>
      </c>
      <c r="K135" s="89">
        <v>225000000</v>
      </c>
      <c r="L135" s="105">
        <f>K135/H135*100</f>
        <v>102.69283432222728</v>
      </c>
      <c r="M135" s="89">
        <v>235000000</v>
      </c>
      <c r="N135" s="105">
        <f>M135/K135*100</f>
        <v>104.44444444444446</v>
      </c>
      <c r="O135" s="465"/>
      <c r="P135" s="387"/>
      <c r="Q135" s="387"/>
      <c r="R135" s="387"/>
      <c r="S135" s="387"/>
    </row>
    <row r="136" spans="1:19" s="431" customFormat="1" ht="13.5">
      <c r="A136" s="408"/>
      <c r="B136" s="139"/>
      <c r="C136" s="105"/>
      <c r="D136" s="105"/>
      <c r="E136" s="105"/>
      <c r="F136" s="89"/>
      <c r="G136" s="89"/>
      <c r="H136" s="89"/>
      <c r="I136" s="404"/>
      <c r="J136" s="404"/>
      <c r="K136" s="89"/>
      <c r="L136" s="404"/>
      <c r="M136" s="89"/>
      <c r="N136" s="404"/>
      <c r="O136" s="465"/>
      <c r="P136" s="387"/>
      <c r="Q136" s="387"/>
      <c r="R136" s="387"/>
      <c r="S136" s="387"/>
    </row>
    <row r="137" spans="1:19" s="431" customFormat="1" ht="25.5">
      <c r="A137" s="405" t="s">
        <v>232</v>
      </c>
      <c r="B137" s="107" t="s">
        <v>332</v>
      </c>
      <c r="C137" s="104">
        <f aca="true" t="shared" si="55" ref="C137:H139">C138</f>
        <v>14076558</v>
      </c>
      <c r="D137" s="104">
        <f>C137/$O$2</f>
        <v>1868280.3105713716</v>
      </c>
      <c r="E137" s="104">
        <f t="shared" si="55"/>
        <v>1868280.31</v>
      </c>
      <c r="F137" s="92">
        <f t="shared" si="55"/>
        <v>1725000</v>
      </c>
      <c r="G137" s="92">
        <f t="shared" si="55"/>
        <v>1725000</v>
      </c>
      <c r="H137" s="92">
        <f t="shared" si="55"/>
        <v>1750000</v>
      </c>
      <c r="I137" s="404">
        <f>H137/F137*100</f>
        <v>101.44927536231884</v>
      </c>
      <c r="J137" s="404">
        <f t="shared" si="54"/>
        <v>101.44927536231884</v>
      </c>
      <c r="K137" s="92">
        <f>K138</f>
        <v>1750000</v>
      </c>
      <c r="L137" s="404">
        <f>K137/H137*100</f>
        <v>100</v>
      </c>
      <c r="M137" s="92">
        <f>M138</f>
        <v>1750000</v>
      </c>
      <c r="N137" s="404">
        <f>M137/K137*100</f>
        <v>100</v>
      </c>
      <c r="O137" s="465"/>
      <c r="P137" s="387"/>
      <c r="Q137" s="387"/>
      <c r="R137" s="387"/>
      <c r="S137" s="387"/>
    </row>
    <row r="138" spans="1:19" s="431" customFormat="1" ht="25.5">
      <c r="A138" s="435">
        <v>37</v>
      </c>
      <c r="B138" s="107" t="s">
        <v>129</v>
      </c>
      <c r="C138" s="104">
        <f t="shared" si="55"/>
        <v>14076558</v>
      </c>
      <c r="D138" s="104">
        <f>C138/$O$2</f>
        <v>1868280.3105713716</v>
      </c>
      <c r="E138" s="104">
        <f t="shared" si="55"/>
        <v>1868280.31</v>
      </c>
      <c r="F138" s="92">
        <f t="shared" si="55"/>
        <v>1725000</v>
      </c>
      <c r="G138" s="92">
        <f t="shared" si="55"/>
        <v>1725000</v>
      </c>
      <c r="H138" s="92">
        <f t="shared" si="55"/>
        <v>1750000</v>
      </c>
      <c r="I138" s="404">
        <f>H138/F138*100</f>
        <v>101.44927536231884</v>
      </c>
      <c r="J138" s="404">
        <f t="shared" si="54"/>
        <v>101.44927536231884</v>
      </c>
      <c r="K138" s="92">
        <f>K139</f>
        <v>1750000</v>
      </c>
      <c r="L138" s="404">
        <f>K138/H138*100</f>
        <v>100</v>
      </c>
      <c r="M138" s="92">
        <f>M139</f>
        <v>1750000</v>
      </c>
      <c r="N138" s="404">
        <f>M138/K138*100</f>
        <v>100</v>
      </c>
      <c r="O138" s="465"/>
      <c r="P138" s="387"/>
      <c r="Q138" s="387"/>
      <c r="R138" s="387"/>
      <c r="S138" s="387"/>
    </row>
    <row r="139" spans="1:19" s="431" customFormat="1" ht="12.75">
      <c r="A139" s="107">
        <v>371</v>
      </c>
      <c r="B139" s="107" t="s">
        <v>126</v>
      </c>
      <c r="C139" s="104">
        <f t="shared" si="55"/>
        <v>14076558</v>
      </c>
      <c r="D139" s="104">
        <f>C139/$O$2</f>
        <v>1868280.3105713716</v>
      </c>
      <c r="E139" s="104">
        <f t="shared" si="55"/>
        <v>1868280.31</v>
      </c>
      <c r="F139" s="92">
        <f t="shared" si="55"/>
        <v>1725000</v>
      </c>
      <c r="G139" s="92">
        <f t="shared" si="55"/>
        <v>1725000</v>
      </c>
      <c r="H139" s="92">
        <f t="shared" si="55"/>
        <v>1750000</v>
      </c>
      <c r="I139" s="404">
        <f>H139/F139*100</f>
        <v>101.44927536231884</v>
      </c>
      <c r="J139" s="404">
        <f t="shared" si="54"/>
        <v>101.44927536231884</v>
      </c>
      <c r="K139" s="92">
        <f>K140</f>
        <v>1750000</v>
      </c>
      <c r="L139" s="404">
        <f>K139/H139*100</f>
        <v>100</v>
      </c>
      <c r="M139" s="92">
        <f>M140</f>
        <v>1750000</v>
      </c>
      <c r="N139" s="404">
        <f>M139/K139*100</f>
        <v>100</v>
      </c>
      <c r="O139" s="465"/>
      <c r="P139" s="387"/>
      <c r="Q139" s="387"/>
      <c r="R139" s="387"/>
      <c r="S139" s="387"/>
    </row>
    <row r="140" spans="1:19" s="431" customFormat="1" ht="27">
      <c r="A140" s="430" t="s">
        <v>127</v>
      </c>
      <c r="B140" s="141" t="s">
        <v>149</v>
      </c>
      <c r="C140" s="105">
        <v>14076558</v>
      </c>
      <c r="D140" s="105">
        <f>C140/$O$2</f>
        <v>1868280.3105713716</v>
      </c>
      <c r="E140" s="105">
        <v>1868280.31</v>
      </c>
      <c r="F140" s="89">
        <v>1725000</v>
      </c>
      <c r="G140" s="89">
        <v>1725000</v>
      </c>
      <c r="H140" s="89">
        <v>1750000</v>
      </c>
      <c r="I140" s="105">
        <f>H140/F140*100</f>
        <v>101.44927536231884</v>
      </c>
      <c r="J140" s="105">
        <f t="shared" si="54"/>
        <v>101.44927536231884</v>
      </c>
      <c r="K140" s="89">
        <v>1750000</v>
      </c>
      <c r="L140" s="105">
        <f>K140/H140*100</f>
        <v>100</v>
      </c>
      <c r="M140" s="89">
        <v>1750000</v>
      </c>
      <c r="N140" s="105">
        <f>M140/K140*100</f>
        <v>100</v>
      </c>
      <c r="O140" s="465"/>
      <c r="P140" s="387"/>
      <c r="Q140" s="387"/>
      <c r="R140" s="387"/>
      <c r="S140" s="387"/>
    </row>
    <row r="141" spans="1:19" s="431" customFormat="1" ht="13.5">
      <c r="A141" s="408"/>
      <c r="B141" s="139"/>
      <c r="C141" s="105"/>
      <c r="D141" s="105"/>
      <c r="E141" s="105"/>
      <c r="F141" s="89"/>
      <c r="G141" s="89"/>
      <c r="H141" s="89"/>
      <c r="I141" s="404"/>
      <c r="J141" s="404"/>
      <c r="K141" s="89"/>
      <c r="L141" s="404"/>
      <c r="M141" s="89"/>
      <c r="N141" s="404"/>
      <c r="O141" s="465"/>
      <c r="P141" s="387"/>
      <c r="Q141" s="387"/>
      <c r="R141" s="387"/>
      <c r="S141" s="387"/>
    </row>
    <row r="142" spans="1:19" s="431" customFormat="1" ht="12.75">
      <c r="A142" s="405" t="s">
        <v>233</v>
      </c>
      <c r="B142" s="107" t="s">
        <v>336</v>
      </c>
      <c r="C142" s="104">
        <f aca="true" t="shared" si="56" ref="C142:H144">C143</f>
        <v>1232367698</v>
      </c>
      <c r="D142" s="104">
        <f>C142/$O$2</f>
        <v>163563301.87802774</v>
      </c>
      <c r="E142" s="104">
        <f t="shared" si="56"/>
        <v>163563301.88</v>
      </c>
      <c r="F142" s="92">
        <f t="shared" si="56"/>
        <v>168058000</v>
      </c>
      <c r="G142" s="92">
        <f t="shared" si="56"/>
        <v>168058000</v>
      </c>
      <c r="H142" s="92">
        <f t="shared" si="56"/>
        <v>175000000</v>
      </c>
      <c r="I142" s="404">
        <f>H142/F142*100</f>
        <v>104.13071677635102</v>
      </c>
      <c r="J142" s="404">
        <f t="shared" si="54"/>
        <v>104.13071677635102</v>
      </c>
      <c r="K142" s="92">
        <f>K143</f>
        <v>180000000</v>
      </c>
      <c r="L142" s="404">
        <f>K142/H142*100</f>
        <v>102.85714285714285</v>
      </c>
      <c r="M142" s="92">
        <f>M143</f>
        <v>185000000</v>
      </c>
      <c r="N142" s="404">
        <f>M142/K142*100</f>
        <v>102.77777777777777</v>
      </c>
      <c r="O142" s="465"/>
      <c r="P142" s="387"/>
      <c r="Q142" s="387"/>
      <c r="R142" s="387"/>
      <c r="S142" s="387"/>
    </row>
    <row r="143" spans="1:19" s="431" customFormat="1" ht="25.5">
      <c r="A143" s="435">
        <v>37</v>
      </c>
      <c r="B143" s="107" t="s">
        <v>129</v>
      </c>
      <c r="C143" s="104">
        <f t="shared" si="56"/>
        <v>1232367698</v>
      </c>
      <c r="D143" s="104">
        <f>C143/$O$2</f>
        <v>163563301.87802774</v>
      </c>
      <c r="E143" s="104">
        <f t="shared" si="56"/>
        <v>163563301.88</v>
      </c>
      <c r="F143" s="92">
        <f t="shared" si="56"/>
        <v>168058000</v>
      </c>
      <c r="G143" s="92">
        <f t="shared" si="56"/>
        <v>168058000</v>
      </c>
      <c r="H143" s="92">
        <f t="shared" si="56"/>
        <v>175000000</v>
      </c>
      <c r="I143" s="404">
        <f>H143/F143*100</f>
        <v>104.13071677635102</v>
      </c>
      <c r="J143" s="404">
        <f t="shared" si="54"/>
        <v>104.13071677635102</v>
      </c>
      <c r="K143" s="92">
        <f>K144</f>
        <v>180000000</v>
      </c>
      <c r="L143" s="404">
        <f>K143/H143*100</f>
        <v>102.85714285714285</v>
      </c>
      <c r="M143" s="92">
        <f>M144</f>
        <v>185000000</v>
      </c>
      <c r="N143" s="404">
        <f>M143/K143*100</f>
        <v>102.77777777777777</v>
      </c>
      <c r="O143" s="465"/>
      <c r="P143" s="387"/>
      <c r="Q143" s="387"/>
      <c r="R143" s="387"/>
      <c r="S143" s="387"/>
    </row>
    <row r="144" spans="1:19" s="431" customFormat="1" ht="12.75">
      <c r="A144" s="107">
        <v>371</v>
      </c>
      <c r="B144" s="107" t="s">
        <v>126</v>
      </c>
      <c r="C144" s="104">
        <f t="shared" si="56"/>
        <v>1232367698</v>
      </c>
      <c r="D144" s="104">
        <f>C144/$O$2</f>
        <v>163563301.87802774</v>
      </c>
      <c r="E144" s="104">
        <f t="shared" si="56"/>
        <v>163563301.88</v>
      </c>
      <c r="F144" s="92">
        <f t="shared" si="56"/>
        <v>168058000</v>
      </c>
      <c r="G144" s="92">
        <f t="shared" si="56"/>
        <v>168058000</v>
      </c>
      <c r="H144" s="92">
        <f t="shared" si="56"/>
        <v>175000000</v>
      </c>
      <c r="I144" s="404">
        <f>H144/F144*100</f>
        <v>104.13071677635102</v>
      </c>
      <c r="J144" s="404">
        <f t="shared" si="54"/>
        <v>104.13071677635102</v>
      </c>
      <c r="K144" s="92">
        <f>K145</f>
        <v>180000000</v>
      </c>
      <c r="L144" s="404">
        <f>K144/H144*100</f>
        <v>102.85714285714285</v>
      </c>
      <c r="M144" s="92">
        <f>M145</f>
        <v>185000000</v>
      </c>
      <c r="N144" s="404">
        <f>M144/K144*100</f>
        <v>102.77777777777777</v>
      </c>
      <c r="O144" s="465"/>
      <c r="P144" s="387"/>
      <c r="Q144" s="387"/>
      <c r="R144" s="387"/>
      <c r="S144" s="387"/>
    </row>
    <row r="145" spans="1:19" s="431" customFormat="1" ht="27">
      <c r="A145" s="430" t="s">
        <v>127</v>
      </c>
      <c r="B145" s="141" t="s">
        <v>149</v>
      </c>
      <c r="C145" s="105">
        <v>1232367698</v>
      </c>
      <c r="D145" s="105">
        <f>C145/$O$2</f>
        <v>163563301.87802774</v>
      </c>
      <c r="E145" s="105">
        <v>163563301.88</v>
      </c>
      <c r="F145" s="89">
        <v>168058000</v>
      </c>
      <c r="G145" s="89">
        <v>168058000</v>
      </c>
      <c r="H145" s="89">
        <v>175000000</v>
      </c>
      <c r="I145" s="105">
        <f>H145/F145*100</f>
        <v>104.13071677635102</v>
      </c>
      <c r="J145" s="105">
        <f t="shared" si="54"/>
        <v>104.13071677635102</v>
      </c>
      <c r="K145" s="89">
        <v>180000000</v>
      </c>
      <c r="L145" s="105">
        <f>K145/H145*100</f>
        <v>102.85714285714285</v>
      </c>
      <c r="M145" s="89">
        <v>185000000</v>
      </c>
      <c r="N145" s="105">
        <f>M145/K145*100</f>
        <v>102.77777777777777</v>
      </c>
      <c r="O145" s="465"/>
      <c r="P145" s="387"/>
      <c r="Q145" s="387"/>
      <c r="R145" s="387"/>
      <c r="S145" s="387"/>
    </row>
    <row r="146" spans="1:19" s="431" customFormat="1" ht="13.5">
      <c r="A146" s="430"/>
      <c r="B146" s="141"/>
      <c r="C146" s="105"/>
      <c r="D146" s="105"/>
      <c r="E146" s="105"/>
      <c r="F146" s="89"/>
      <c r="G146" s="89"/>
      <c r="H146" s="540"/>
      <c r="I146" s="541"/>
      <c r="J146" s="541"/>
      <c r="K146" s="540"/>
      <c r="L146" s="541"/>
      <c r="M146" s="540"/>
      <c r="N146" s="541"/>
      <c r="O146" s="465"/>
      <c r="P146" s="387"/>
      <c r="Q146" s="387"/>
      <c r="R146" s="387"/>
      <c r="S146" s="387"/>
    </row>
    <row r="147" spans="1:19" s="431" customFormat="1" ht="12.75">
      <c r="A147" s="405" t="s">
        <v>234</v>
      </c>
      <c r="B147" s="107" t="s">
        <v>333</v>
      </c>
      <c r="C147" s="104">
        <f aca="true" t="shared" si="57" ref="C147:H149">C148</f>
        <v>169690918</v>
      </c>
      <c r="D147" s="104">
        <f>C147/$O$2</f>
        <v>22521855.19941602</v>
      </c>
      <c r="E147" s="104">
        <f t="shared" si="57"/>
        <v>22521855.2</v>
      </c>
      <c r="F147" s="92">
        <f t="shared" si="57"/>
        <v>24663000</v>
      </c>
      <c r="G147" s="92">
        <f t="shared" si="57"/>
        <v>25663000</v>
      </c>
      <c r="H147" s="92">
        <f t="shared" si="57"/>
        <v>26494200</v>
      </c>
      <c r="I147" s="404">
        <f>H147/F147*100</f>
        <v>107.42488748327455</v>
      </c>
      <c r="J147" s="404">
        <f t="shared" si="54"/>
        <v>103.23890425905</v>
      </c>
      <c r="K147" s="92">
        <f>K148</f>
        <v>30000000</v>
      </c>
      <c r="L147" s="404">
        <f>K147/H147*100</f>
        <v>113.2323300948887</v>
      </c>
      <c r="M147" s="92">
        <f>M148</f>
        <v>30000000</v>
      </c>
      <c r="N147" s="404">
        <f>M147/K147*100</f>
        <v>100</v>
      </c>
      <c r="O147" s="465"/>
      <c r="P147" s="387"/>
      <c r="Q147" s="387"/>
      <c r="R147" s="387"/>
      <c r="S147" s="387"/>
    </row>
    <row r="148" spans="1:19" s="431" customFormat="1" ht="25.5">
      <c r="A148" s="435">
        <v>37</v>
      </c>
      <c r="B148" s="107" t="s">
        <v>129</v>
      </c>
      <c r="C148" s="104">
        <f t="shared" si="57"/>
        <v>169690918</v>
      </c>
      <c r="D148" s="104">
        <f>C148/$O$2</f>
        <v>22521855.19941602</v>
      </c>
      <c r="E148" s="104">
        <f t="shared" si="57"/>
        <v>22521855.2</v>
      </c>
      <c r="F148" s="92">
        <f t="shared" si="57"/>
        <v>24663000</v>
      </c>
      <c r="G148" s="92">
        <f t="shared" si="57"/>
        <v>25663000</v>
      </c>
      <c r="H148" s="92">
        <f t="shared" si="57"/>
        <v>26494200</v>
      </c>
      <c r="I148" s="404">
        <f>H148/F148*100</f>
        <v>107.42488748327455</v>
      </c>
      <c r="J148" s="404">
        <f t="shared" si="54"/>
        <v>103.23890425905</v>
      </c>
      <c r="K148" s="92">
        <f>K149</f>
        <v>30000000</v>
      </c>
      <c r="L148" s="404">
        <f>K148/H148*100</f>
        <v>113.2323300948887</v>
      </c>
      <c r="M148" s="92">
        <f>M149</f>
        <v>30000000</v>
      </c>
      <c r="N148" s="404">
        <f>M148/K148*100</f>
        <v>100</v>
      </c>
      <c r="O148" s="465"/>
      <c r="P148" s="387"/>
      <c r="Q148" s="387"/>
      <c r="R148" s="387"/>
      <c r="S148" s="387"/>
    </row>
    <row r="149" spans="1:19" s="431" customFormat="1" ht="12.75">
      <c r="A149" s="107">
        <v>371</v>
      </c>
      <c r="B149" s="107" t="s">
        <v>126</v>
      </c>
      <c r="C149" s="104">
        <f t="shared" si="57"/>
        <v>169690918</v>
      </c>
      <c r="D149" s="104">
        <f>C149/$O$2</f>
        <v>22521855.19941602</v>
      </c>
      <c r="E149" s="104">
        <f t="shared" si="57"/>
        <v>22521855.2</v>
      </c>
      <c r="F149" s="92">
        <f t="shared" si="57"/>
        <v>24663000</v>
      </c>
      <c r="G149" s="92">
        <f t="shared" si="57"/>
        <v>25663000</v>
      </c>
      <c r="H149" s="92">
        <f t="shared" si="57"/>
        <v>26494200</v>
      </c>
      <c r="I149" s="404">
        <f>H149/F149*100</f>
        <v>107.42488748327455</v>
      </c>
      <c r="J149" s="404">
        <f t="shared" si="54"/>
        <v>103.23890425905</v>
      </c>
      <c r="K149" s="92">
        <f>K150</f>
        <v>30000000</v>
      </c>
      <c r="L149" s="404">
        <f>K149/H149*100</f>
        <v>113.2323300948887</v>
      </c>
      <c r="M149" s="92">
        <f>M150</f>
        <v>30000000</v>
      </c>
      <c r="N149" s="404">
        <f>M149/K149*100</f>
        <v>100</v>
      </c>
      <c r="O149" s="465"/>
      <c r="P149" s="387"/>
      <c r="Q149" s="387"/>
      <c r="R149" s="387"/>
      <c r="S149" s="387"/>
    </row>
    <row r="150" spans="1:19" s="431" customFormat="1" ht="27">
      <c r="A150" s="141" t="s">
        <v>127</v>
      </c>
      <c r="B150" s="141" t="s">
        <v>149</v>
      </c>
      <c r="C150" s="105">
        <v>169690918</v>
      </c>
      <c r="D150" s="105">
        <f>C150/$O$2</f>
        <v>22521855.19941602</v>
      </c>
      <c r="E150" s="105">
        <v>22521855.2</v>
      </c>
      <c r="F150" s="89">
        <v>24663000</v>
      </c>
      <c r="G150" s="89">
        <v>25663000</v>
      </c>
      <c r="H150" s="89">
        <v>26494200</v>
      </c>
      <c r="I150" s="105">
        <f>H150/F150*100</f>
        <v>107.42488748327455</v>
      </c>
      <c r="J150" s="105">
        <f t="shared" si="54"/>
        <v>103.23890425905</v>
      </c>
      <c r="K150" s="89">
        <v>30000000</v>
      </c>
      <c r="L150" s="105">
        <f>K150/H150*100</f>
        <v>113.2323300948887</v>
      </c>
      <c r="M150" s="89">
        <v>30000000</v>
      </c>
      <c r="N150" s="105">
        <f>M150/K150*100</f>
        <v>100</v>
      </c>
      <c r="O150" s="465"/>
      <c r="P150" s="387"/>
      <c r="Q150" s="387"/>
      <c r="R150" s="387"/>
      <c r="S150" s="387"/>
    </row>
    <row r="151" spans="1:19" s="431" customFormat="1" ht="13.5">
      <c r="A151" s="408"/>
      <c r="B151" s="139"/>
      <c r="C151" s="105"/>
      <c r="D151" s="105"/>
      <c r="E151" s="105"/>
      <c r="F151" s="89"/>
      <c r="G151" s="89"/>
      <c r="H151" s="540"/>
      <c r="I151" s="538"/>
      <c r="J151" s="538"/>
      <c r="K151" s="540"/>
      <c r="L151" s="538"/>
      <c r="M151" s="540"/>
      <c r="N151" s="538"/>
      <c r="O151" s="465"/>
      <c r="P151" s="387"/>
      <c r="Q151" s="387"/>
      <c r="R151" s="387"/>
      <c r="S151" s="387"/>
    </row>
    <row r="152" spans="1:19" s="431" customFormat="1" ht="12.75">
      <c r="A152" s="106" t="s">
        <v>235</v>
      </c>
      <c r="B152" s="107" t="s">
        <v>134</v>
      </c>
      <c r="C152" s="104">
        <f aca="true" t="shared" si="58" ref="C152:H154">C153</f>
        <v>3114580</v>
      </c>
      <c r="D152" s="104">
        <f>C152/$O$2</f>
        <v>413375.804632026</v>
      </c>
      <c r="E152" s="104">
        <f t="shared" si="58"/>
        <v>413375.8</v>
      </c>
      <c r="F152" s="92">
        <f t="shared" si="58"/>
        <v>505000</v>
      </c>
      <c r="G152" s="92">
        <f t="shared" si="58"/>
        <v>505000</v>
      </c>
      <c r="H152" s="92">
        <f t="shared" si="58"/>
        <v>505000</v>
      </c>
      <c r="I152" s="104">
        <f>H152/F152*100</f>
        <v>100</v>
      </c>
      <c r="J152" s="104">
        <f t="shared" si="54"/>
        <v>100</v>
      </c>
      <c r="K152" s="92">
        <f>K153</f>
        <v>505000</v>
      </c>
      <c r="L152" s="104">
        <f>K152/H152*100</f>
        <v>100</v>
      </c>
      <c r="M152" s="92">
        <f>M153</f>
        <v>505000</v>
      </c>
      <c r="N152" s="104">
        <f>M152/K152*100</f>
        <v>100</v>
      </c>
      <c r="O152" s="465"/>
      <c r="P152" s="387"/>
      <c r="Q152" s="387"/>
      <c r="R152" s="387"/>
      <c r="S152" s="387"/>
    </row>
    <row r="153" spans="1:19" s="431" customFormat="1" ht="25.5">
      <c r="A153" s="435">
        <v>37</v>
      </c>
      <c r="B153" s="107" t="s">
        <v>129</v>
      </c>
      <c r="C153" s="104">
        <f t="shared" si="58"/>
        <v>3114580</v>
      </c>
      <c r="D153" s="104">
        <f>C153/$O$2</f>
        <v>413375.804632026</v>
      </c>
      <c r="E153" s="104">
        <f t="shared" si="58"/>
        <v>413375.8</v>
      </c>
      <c r="F153" s="92">
        <f t="shared" si="58"/>
        <v>505000</v>
      </c>
      <c r="G153" s="92">
        <f t="shared" si="58"/>
        <v>505000</v>
      </c>
      <c r="H153" s="92">
        <f t="shared" si="58"/>
        <v>505000</v>
      </c>
      <c r="I153" s="104">
        <f>H153/F153*100</f>
        <v>100</v>
      </c>
      <c r="J153" s="104">
        <f t="shared" si="54"/>
        <v>100</v>
      </c>
      <c r="K153" s="92">
        <f>K154</f>
        <v>505000</v>
      </c>
      <c r="L153" s="104">
        <f>K153/H153*100</f>
        <v>100</v>
      </c>
      <c r="M153" s="92">
        <f>M154</f>
        <v>505000</v>
      </c>
      <c r="N153" s="104">
        <f>M153/K153*100</f>
        <v>100</v>
      </c>
      <c r="O153" s="465"/>
      <c r="P153" s="387"/>
      <c r="Q153" s="387"/>
      <c r="R153" s="387"/>
      <c r="S153" s="387"/>
    </row>
    <row r="154" spans="1:19" s="431" customFormat="1" ht="12.75">
      <c r="A154" s="107">
        <v>371</v>
      </c>
      <c r="B154" s="107" t="s">
        <v>126</v>
      </c>
      <c r="C154" s="104">
        <f t="shared" si="58"/>
        <v>3114580</v>
      </c>
      <c r="D154" s="104">
        <f>C154/$O$2</f>
        <v>413375.804632026</v>
      </c>
      <c r="E154" s="104">
        <f t="shared" si="58"/>
        <v>413375.8</v>
      </c>
      <c r="F154" s="92">
        <f t="shared" si="58"/>
        <v>505000</v>
      </c>
      <c r="G154" s="92">
        <f t="shared" si="58"/>
        <v>505000</v>
      </c>
      <c r="H154" s="92">
        <f t="shared" si="58"/>
        <v>505000</v>
      </c>
      <c r="I154" s="104">
        <f>H154/F154*100</f>
        <v>100</v>
      </c>
      <c r="J154" s="104">
        <f t="shared" si="54"/>
        <v>100</v>
      </c>
      <c r="K154" s="92">
        <f>K155</f>
        <v>505000</v>
      </c>
      <c r="L154" s="104">
        <f>K154/H154*100</f>
        <v>100</v>
      </c>
      <c r="M154" s="92">
        <f>M155</f>
        <v>505000</v>
      </c>
      <c r="N154" s="104">
        <f>M154/K154*100</f>
        <v>100</v>
      </c>
      <c r="O154" s="465"/>
      <c r="P154" s="387"/>
      <c r="Q154" s="387"/>
      <c r="R154" s="387"/>
      <c r="S154" s="387"/>
    </row>
    <row r="155" spans="1:19" s="431" customFormat="1" ht="27">
      <c r="A155" s="430" t="s">
        <v>127</v>
      </c>
      <c r="B155" s="141" t="s">
        <v>149</v>
      </c>
      <c r="C155" s="105">
        <v>3114580</v>
      </c>
      <c r="D155" s="105">
        <f>C155/$O$2</f>
        <v>413375.804632026</v>
      </c>
      <c r="E155" s="105">
        <v>413375.8</v>
      </c>
      <c r="F155" s="89">
        <v>505000</v>
      </c>
      <c r="G155" s="89">
        <v>505000</v>
      </c>
      <c r="H155" s="89">
        <v>505000</v>
      </c>
      <c r="I155" s="105">
        <f>H155/F155*100</f>
        <v>100</v>
      </c>
      <c r="J155" s="105">
        <f t="shared" si="54"/>
        <v>100</v>
      </c>
      <c r="K155" s="89">
        <v>505000</v>
      </c>
      <c r="L155" s="105">
        <f>K155/H155*100</f>
        <v>100</v>
      </c>
      <c r="M155" s="89">
        <v>505000</v>
      </c>
      <c r="N155" s="105">
        <f>M155/K155*100</f>
        <v>100</v>
      </c>
      <c r="O155" s="465"/>
      <c r="P155" s="387"/>
      <c r="Q155" s="387"/>
      <c r="R155" s="387"/>
      <c r="S155" s="387"/>
    </row>
    <row r="156" spans="1:19" s="431" customFormat="1" ht="13.5">
      <c r="A156" s="430"/>
      <c r="B156" s="141"/>
      <c r="C156" s="105"/>
      <c r="D156" s="105"/>
      <c r="E156" s="105"/>
      <c r="F156" s="89"/>
      <c r="G156" s="89"/>
      <c r="H156" s="540"/>
      <c r="I156" s="541"/>
      <c r="J156" s="541"/>
      <c r="K156" s="540"/>
      <c r="L156" s="541"/>
      <c r="M156" s="540"/>
      <c r="N156" s="541"/>
      <c r="O156" s="465"/>
      <c r="P156" s="387"/>
      <c r="Q156" s="387"/>
      <c r="R156" s="387"/>
      <c r="S156" s="387"/>
    </row>
    <row r="157" spans="1:19" s="443" customFormat="1" ht="24.75" customHeight="1">
      <c r="A157" s="432" t="s">
        <v>236</v>
      </c>
      <c r="B157" s="107" t="s">
        <v>221</v>
      </c>
      <c r="C157" s="104">
        <f aca="true" t="shared" si="59" ref="C157:M158">C158</f>
        <v>18926953</v>
      </c>
      <c r="D157" s="104">
        <f>C157/$O$2</f>
        <v>2512038.3568916316</v>
      </c>
      <c r="E157" s="104">
        <f t="shared" si="59"/>
        <v>2512038.36</v>
      </c>
      <c r="F157" s="92">
        <f t="shared" si="59"/>
        <v>4818000</v>
      </c>
      <c r="G157" s="92">
        <f t="shared" si="59"/>
        <v>4818000</v>
      </c>
      <c r="H157" s="92">
        <f t="shared" si="59"/>
        <v>4818000</v>
      </c>
      <c r="I157" s="104">
        <f>H157/F157*100</f>
        <v>100</v>
      </c>
      <c r="J157" s="104">
        <f t="shared" si="54"/>
        <v>100</v>
      </c>
      <c r="K157" s="92">
        <f t="shared" si="59"/>
        <v>4818000</v>
      </c>
      <c r="L157" s="104">
        <f>K157/H157*100</f>
        <v>100</v>
      </c>
      <c r="M157" s="92">
        <f t="shared" si="59"/>
        <v>4818000</v>
      </c>
      <c r="N157" s="104">
        <f>M157/K157*100</f>
        <v>100</v>
      </c>
      <c r="O157" s="514"/>
      <c r="P157" s="395"/>
      <c r="Q157" s="395"/>
      <c r="R157" s="395"/>
      <c r="S157" s="395"/>
    </row>
    <row r="158" spans="1:19" s="431" customFormat="1" ht="25.5">
      <c r="A158" s="435">
        <v>37</v>
      </c>
      <c r="B158" s="107" t="s">
        <v>129</v>
      </c>
      <c r="C158" s="104">
        <f t="shared" si="59"/>
        <v>18926953</v>
      </c>
      <c r="D158" s="104">
        <f>C158/$O$2</f>
        <v>2512038.3568916316</v>
      </c>
      <c r="E158" s="104">
        <f t="shared" si="59"/>
        <v>2512038.36</v>
      </c>
      <c r="F158" s="92">
        <f t="shared" si="59"/>
        <v>4818000</v>
      </c>
      <c r="G158" s="92">
        <f t="shared" si="59"/>
        <v>4818000</v>
      </c>
      <c r="H158" s="92">
        <f t="shared" si="59"/>
        <v>4818000</v>
      </c>
      <c r="I158" s="104">
        <f>H158/F158*100</f>
        <v>100</v>
      </c>
      <c r="J158" s="104">
        <f t="shared" si="54"/>
        <v>100</v>
      </c>
      <c r="K158" s="92">
        <f t="shared" si="59"/>
        <v>4818000</v>
      </c>
      <c r="L158" s="104">
        <f>K158/H158*100</f>
        <v>100</v>
      </c>
      <c r="M158" s="92">
        <f t="shared" si="59"/>
        <v>4818000</v>
      </c>
      <c r="N158" s="104">
        <f>M158/K158*100</f>
        <v>100</v>
      </c>
      <c r="O158" s="465"/>
      <c r="P158" s="387"/>
      <c r="Q158" s="387"/>
      <c r="R158" s="387"/>
      <c r="S158" s="387"/>
    </row>
    <row r="159" spans="1:19" s="431" customFormat="1" ht="12.75">
      <c r="A159" s="107">
        <v>371</v>
      </c>
      <c r="B159" s="107" t="s">
        <v>126</v>
      </c>
      <c r="C159" s="104">
        <f aca="true" t="shared" si="60" ref="C159:M159">SUM(C160)</f>
        <v>18926953</v>
      </c>
      <c r="D159" s="104">
        <f>C159/$O$2</f>
        <v>2512038.3568916316</v>
      </c>
      <c r="E159" s="104">
        <f t="shared" si="60"/>
        <v>2512038.36</v>
      </c>
      <c r="F159" s="92">
        <f t="shared" si="60"/>
        <v>4818000</v>
      </c>
      <c r="G159" s="92">
        <f t="shared" si="60"/>
        <v>4818000</v>
      </c>
      <c r="H159" s="92">
        <f t="shared" si="60"/>
        <v>4818000</v>
      </c>
      <c r="I159" s="104">
        <f>H159/F159*100</f>
        <v>100</v>
      </c>
      <c r="J159" s="104">
        <f t="shared" si="54"/>
        <v>100</v>
      </c>
      <c r="K159" s="92">
        <f t="shared" si="60"/>
        <v>4818000</v>
      </c>
      <c r="L159" s="104">
        <f>K159/H159*100</f>
        <v>100</v>
      </c>
      <c r="M159" s="92">
        <f t="shared" si="60"/>
        <v>4818000</v>
      </c>
      <c r="N159" s="104">
        <f>M159/K159*100</f>
        <v>100</v>
      </c>
      <c r="O159" s="465"/>
      <c r="P159" s="387"/>
      <c r="Q159" s="387"/>
      <c r="R159" s="387"/>
      <c r="S159" s="387"/>
    </row>
    <row r="160" spans="1:19" s="431" customFormat="1" ht="27">
      <c r="A160" s="430" t="s">
        <v>127</v>
      </c>
      <c r="B160" s="141" t="s">
        <v>149</v>
      </c>
      <c r="C160" s="105">
        <v>18926953</v>
      </c>
      <c r="D160" s="105">
        <f>C160/$O$2</f>
        <v>2512038.3568916316</v>
      </c>
      <c r="E160" s="105">
        <v>2512038.36</v>
      </c>
      <c r="F160" s="89">
        <v>4818000</v>
      </c>
      <c r="G160" s="89">
        <v>4818000</v>
      </c>
      <c r="H160" s="89">
        <v>4818000</v>
      </c>
      <c r="I160" s="105">
        <f>H160/F160*100</f>
        <v>100</v>
      </c>
      <c r="J160" s="105">
        <f t="shared" si="54"/>
        <v>100</v>
      </c>
      <c r="K160" s="89">
        <v>4818000</v>
      </c>
      <c r="L160" s="105">
        <f>K160/H160*100</f>
        <v>100</v>
      </c>
      <c r="M160" s="89">
        <v>4818000</v>
      </c>
      <c r="N160" s="105">
        <f>M160/K160*100</f>
        <v>100</v>
      </c>
      <c r="O160" s="465"/>
      <c r="P160" s="387"/>
      <c r="Q160" s="387"/>
      <c r="R160" s="387"/>
      <c r="S160" s="387"/>
    </row>
    <row r="161" spans="1:19" s="431" customFormat="1" ht="13.5">
      <c r="A161" s="408"/>
      <c r="B161" s="139"/>
      <c r="C161" s="105"/>
      <c r="D161" s="105"/>
      <c r="E161" s="105"/>
      <c r="F161" s="89"/>
      <c r="G161" s="89"/>
      <c r="H161" s="540"/>
      <c r="I161" s="538"/>
      <c r="J161" s="538"/>
      <c r="K161" s="540"/>
      <c r="L161" s="538"/>
      <c r="M161" s="540"/>
      <c r="N161" s="538"/>
      <c r="O161" s="465"/>
      <c r="P161" s="387"/>
      <c r="Q161" s="387"/>
      <c r="R161" s="387"/>
      <c r="S161" s="387"/>
    </row>
    <row r="162" spans="1:19" s="431" customFormat="1" ht="12.75">
      <c r="A162" s="405" t="s">
        <v>237</v>
      </c>
      <c r="B162" s="107" t="s">
        <v>135</v>
      </c>
      <c r="C162" s="104">
        <f aca="true" t="shared" si="61" ref="C162:H164">C163</f>
        <v>290479</v>
      </c>
      <c r="D162" s="104">
        <f>C162/$O$2</f>
        <v>38553.18866547216</v>
      </c>
      <c r="E162" s="104">
        <f t="shared" si="61"/>
        <v>38553.19</v>
      </c>
      <c r="F162" s="92">
        <f t="shared" si="61"/>
        <v>13000</v>
      </c>
      <c r="G162" s="92">
        <f t="shared" si="61"/>
        <v>13000</v>
      </c>
      <c r="H162" s="92">
        <f t="shared" si="61"/>
        <v>13000</v>
      </c>
      <c r="I162" s="404">
        <f>H162/F162*100</f>
        <v>100</v>
      </c>
      <c r="J162" s="404">
        <f t="shared" si="54"/>
        <v>100</v>
      </c>
      <c r="K162" s="92">
        <f>K163</f>
        <v>0</v>
      </c>
      <c r="L162" s="404"/>
      <c r="M162" s="92">
        <f>M163</f>
        <v>0</v>
      </c>
      <c r="N162" s="404"/>
      <c r="O162" s="465"/>
      <c r="P162" s="387"/>
      <c r="Q162" s="387"/>
      <c r="R162" s="387"/>
      <c r="S162" s="387"/>
    </row>
    <row r="163" spans="1:19" s="431" customFormat="1" ht="25.5">
      <c r="A163" s="435">
        <v>37</v>
      </c>
      <c r="B163" s="107" t="s">
        <v>129</v>
      </c>
      <c r="C163" s="104">
        <f t="shared" si="61"/>
        <v>290479</v>
      </c>
      <c r="D163" s="104">
        <f>C163/$O$2</f>
        <v>38553.18866547216</v>
      </c>
      <c r="E163" s="104">
        <f t="shared" si="61"/>
        <v>38553.19</v>
      </c>
      <c r="F163" s="92">
        <f t="shared" si="61"/>
        <v>13000</v>
      </c>
      <c r="G163" s="92">
        <f t="shared" si="61"/>
        <v>13000</v>
      </c>
      <c r="H163" s="92">
        <f t="shared" si="61"/>
        <v>13000</v>
      </c>
      <c r="I163" s="404">
        <f>H163/F163*100</f>
        <v>100</v>
      </c>
      <c r="J163" s="404">
        <f t="shared" si="54"/>
        <v>100</v>
      </c>
      <c r="K163" s="92">
        <f>K164</f>
        <v>0</v>
      </c>
      <c r="L163" s="404"/>
      <c r="M163" s="92">
        <f>M164</f>
        <v>0</v>
      </c>
      <c r="N163" s="404"/>
      <c r="O163" s="465"/>
      <c r="P163" s="387"/>
      <c r="Q163" s="387"/>
      <c r="R163" s="387"/>
      <c r="S163" s="387"/>
    </row>
    <row r="164" spans="1:19" s="431" customFormat="1" ht="12.75">
      <c r="A164" s="107">
        <v>371</v>
      </c>
      <c r="B164" s="107" t="s">
        <v>126</v>
      </c>
      <c r="C164" s="104">
        <f t="shared" si="61"/>
        <v>290479</v>
      </c>
      <c r="D164" s="104">
        <f>C164/$O$2</f>
        <v>38553.18866547216</v>
      </c>
      <c r="E164" s="104">
        <f t="shared" si="61"/>
        <v>38553.19</v>
      </c>
      <c r="F164" s="92">
        <f t="shared" si="61"/>
        <v>13000</v>
      </c>
      <c r="G164" s="92">
        <f t="shared" si="61"/>
        <v>13000</v>
      </c>
      <c r="H164" s="92">
        <f t="shared" si="61"/>
        <v>13000</v>
      </c>
      <c r="I164" s="404">
        <f>H164/F164*100</f>
        <v>100</v>
      </c>
      <c r="J164" s="404">
        <f t="shared" si="54"/>
        <v>100</v>
      </c>
      <c r="K164" s="92">
        <f>K165</f>
        <v>0</v>
      </c>
      <c r="L164" s="404"/>
      <c r="M164" s="92">
        <f>M165</f>
        <v>0</v>
      </c>
      <c r="N164" s="404"/>
      <c r="O164" s="465"/>
      <c r="P164" s="387"/>
      <c r="Q164" s="387"/>
      <c r="R164" s="387"/>
      <c r="S164" s="387"/>
    </row>
    <row r="165" spans="1:19" s="431" customFormat="1" ht="27">
      <c r="A165" s="430" t="s">
        <v>127</v>
      </c>
      <c r="B165" s="141" t="s">
        <v>149</v>
      </c>
      <c r="C165" s="105">
        <v>290479</v>
      </c>
      <c r="D165" s="105">
        <f>C165/$O$2</f>
        <v>38553.18866547216</v>
      </c>
      <c r="E165" s="105">
        <v>38553.19</v>
      </c>
      <c r="F165" s="89">
        <v>13000</v>
      </c>
      <c r="G165" s="89">
        <v>13000</v>
      </c>
      <c r="H165" s="89">
        <v>13000</v>
      </c>
      <c r="I165" s="105">
        <f>H165/F165*100</f>
        <v>100</v>
      </c>
      <c r="J165" s="105">
        <f t="shared" si="54"/>
        <v>100</v>
      </c>
      <c r="K165" s="89">
        <v>0</v>
      </c>
      <c r="L165" s="105"/>
      <c r="M165" s="89">
        <v>0</v>
      </c>
      <c r="N165" s="105"/>
      <c r="O165" s="465"/>
      <c r="P165" s="387"/>
      <c r="Q165" s="387"/>
      <c r="R165" s="387"/>
      <c r="S165" s="387"/>
    </row>
    <row r="166" spans="1:19" s="431" customFormat="1" ht="13.5">
      <c r="A166" s="430"/>
      <c r="B166" s="141"/>
      <c r="C166" s="105"/>
      <c r="D166" s="105"/>
      <c r="E166" s="105"/>
      <c r="F166" s="89"/>
      <c r="G166" s="89"/>
      <c r="H166" s="540"/>
      <c r="I166" s="541"/>
      <c r="J166" s="541"/>
      <c r="K166" s="540"/>
      <c r="L166" s="541"/>
      <c r="M166" s="540"/>
      <c r="N166" s="541"/>
      <c r="O166" s="465"/>
      <c r="P166" s="387"/>
      <c r="Q166" s="387"/>
      <c r="R166" s="387"/>
      <c r="S166" s="387"/>
    </row>
    <row r="167" spans="1:19" s="431" customFormat="1" ht="33.75" customHeight="1">
      <c r="A167" s="106" t="s">
        <v>238</v>
      </c>
      <c r="B167" s="447" t="s">
        <v>185</v>
      </c>
      <c r="C167" s="104">
        <f aca="true" t="shared" si="62" ref="C167:M168">C168</f>
        <v>97262978</v>
      </c>
      <c r="D167" s="524">
        <f aca="true" t="shared" si="63" ref="D167:D172">C167/$O$2</f>
        <v>12909015.594929988</v>
      </c>
      <c r="E167" s="104">
        <f t="shared" si="62"/>
        <v>12909015.600000001</v>
      </c>
      <c r="F167" s="92">
        <f t="shared" si="62"/>
        <v>14238000</v>
      </c>
      <c r="G167" s="92">
        <f t="shared" si="62"/>
        <v>14238000</v>
      </c>
      <c r="H167" s="92">
        <f t="shared" si="62"/>
        <v>15100000</v>
      </c>
      <c r="I167" s="404">
        <f aca="true" t="shared" si="64" ref="I167:I172">H167/F167*100</f>
        <v>106.05422109846889</v>
      </c>
      <c r="J167" s="404">
        <f t="shared" si="54"/>
        <v>106.05422109846889</v>
      </c>
      <c r="K167" s="92">
        <f t="shared" si="62"/>
        <v>15600000</v>
      </c>
      <c r="L167" s="404">
        <f aca="true" t="shared" si="65" ref="L167:L172">K167/H167*100</f>
        <v>103.31125827814569</v>
      </c>
      <c r="M167" s="92">
        <f t="shared" si="62"/>
        <v>16000000</v>
      </c>
      <c r="N167" s="404">
        <f aca="true" t="shared" si="66" ref="N167:N172">M167/K167*100</f>
        <v>102.56410256410255</v>
      </c>
      <c r="O167" s="465"/>
      <c r="P167" s="395"/>
      <c r="Q167" s="395"/>
      <c r="R167" s="395"/>
      <c r="S167" s="387"/>
    </row>
    <row r="168" spans="1:19" s="431" customFormat="1" ht="25.5">
      <c r="A168" s="435">
        <v>37</v>
      </c>
      <c r="B168" s="107" t="s">
        <v>129</v>
      </c>
      <c r="C168" s="104">
        <f t="shared" si="62"/>
        <v>97262978</v>
      </c>
      <c r="D168" s="524">
        <f t="shared" si="63"/>
        <v>12909015.594929988</v>
      </c>
      <c r="E168" s="104">
        <f t="shared" si="62"/>
        <v>12909015.600000001</v>
      </c>
      <c r="F168" s="92">
        <f t="shared" si="62"/>
        <v>14238000</v>
      </c>
      <c r="G168" s="92">
        <f t="shared" si="62"/>
        <v>14238000</v>
      </c>
      <c r="H168" s="92">
        <f t="shared" si="62"/>
        <v>15100000</v>
      </c>
      <c r="I168" s="404">
        <f t="shared" si="64"/>
        <v>106.05422109846889</v>
      </c>
      <c r="J168" s="404">
        <f t="shared" si="54"/>
        <v>106.05422109846889</v>
      </c>
      <c r="K168" s="92">
        <f t="shared" si="62"/>
        <v>15600000</v>
      </c>
      <c r="L168" s="404">
        <f t="shared" si="65"/>
        <v>103.31125827814569</v>
      </c>
      <c r="M168" s="92">
        <f t="shared" si="62"/>
        <v>16000000</v>
      </c>
      <c r="N168" s="404">
        <f t="shared" si="66"/>
        <v>102.56410256410255</v>
      </c>
      <c r="O168" s="465"/>
      <c r="P168" s="387"/>
      <c r="Q168" s="387"/>
      <c r="R168" s="387"/>
      <c r="S168" s="387"/>
    </row>
    <row r="169" spans="1:19" s="431" customFormat="1" ht="12.75">
      <c r="A169" s="107">
        <v>371</v>
      </c>
      <c r="B169" s="107" t="s">
        <v>126</v>
      </c>
      <c r="C169" s="104">
        <f>SUM(C170:C172)</f>
        <v>97262978</v>
      </c>
      <c r="D169" s="524">
        <f t="shared" si="63"/>
        <v>12909015.594929988</v>
      </c>
      <c r="E169" s="104">
        <f>SUM(E170:E172)</f>
        <v>12909015.600000001</v>
      </c>
      <c r="F169" s="92">
        <f>SUM(F170:F172)</f>
        <v>14238000</v>
      </c>
      <c r="G169" s="92">
        <f>SUM(G170:G172)</f>
        <v>14238000</v>
      </c>
      <c r="H169" s="92">
        <f>SUM(H170:H172)</f>
        <v>15100000</v>
      </c>
      <c r="I169" s="404">
        <f t="shared" si="64"/>
        <v>106.05422109846889</v>
      </c>
      <c r="J169" s="404">
        <f t="shared" si="54"/>
        <v>106.05422109846889</v>
      </c>
      <c r="K169" s="92">
        <f>SUM(K170:K172)</f>
        <v>15600000</v>
      </c>
      <c r="L169" s="404">
        <f t="shared" si="65"/>
        <v>103.31125827814569</v>
      </c>
      <c r="M169" s="92">
        <f>SUM(M170:M172)</f>
        <v>16000000</v>
      </c>
      <c r="N169" s="404">
        <f t="shared" si="66"/>
        <v>102.56410256410255</v>
      </c>
      <c r="O169" s="465"/>
      <c r="P169" s="387"/>
      <c r="Q169" s="387"/>
      <c r="R169" s="387"/>
      <c r="S169" s="387"/>
    </row>
    <row r="170" spans="1:19" s="431" customFormat="1" ht="27">
      <c r="A170" s="437">
        <v>3711</v>
      </c>
      <c r="B170" s="141" t="s">
        <v>149</v>
      </c>
      <c r="C170" s="105">
        <v>10887375</v>
      </c>
      <c r="D170" s="105">
        <f t="shared" si="63"/>
        <v>1445002.9862631892</v>
      </c>
      <c r="E170" s="105">
        <v>1445002.99</v>
      </c>
      <c r="F170" s="89">
        <v>1516000</v>
      </c>
      <c r="G170" s="89">
        <v>1516000</v>
      </c>
      <c r="H170" s="89">
        <v>1690000</v>
      </c>
      <c r="I170" s="105">
        <f t="shared" si="64"/>
        <v>111.47757255936675</v>
      </c>
      <c r="J170" s="105">
        <f t="shared" si="54"/>
        <v>111.47757255936675</v>
      </c>
      <c r="K170" s="89">
        <v>1746000</v>
      </c>
      <c r="L170" s="105">
        <f t="shared" si="65"/>
        <v>103.31360946745562</v>
      </c>
      <c r="M170" s="89">
        <v>1791000</v>
      </c>
      <c r="N170" s="105">
        <f t="shared" si="66"/>
        <v>102.57731958762886</v>
      </c>
      <c r="O170" s="465"/>
      <c r="P170" s="387"/>
      <c r="Q170" s="387"/>
      <c r="R170" s="387"/>
      <c r="S170" s="387"/>
    </row>
    <row r="171" spans="1:19" s="431" customFormat="1" ht="27">
      <c r="A171" s="430" t="s">
        <v>133</v>
      </c>
      <c r="B171" s="141" t="s">
        <v>148</v>
      </c>
      <c r="C171" s="105">
        <v>52710653</v>
      </c>
      <c r="D171" s="105">
        <f t="shared" si="63"/>
        <v>6995905.899528834</v>
      </c>
      <c r="E171" s="105">
        <v>6995905.9</v>
      </c>
      <c r="F171" s="89">
        <v>7922000</v>
      </c>
      <c r="G171" s="89">
        <v>7922000</v>
      </c>
      <c r="H171" s="89">
        <v>8183000</v>
      </c>
      <c r="I171" s="105">
        <f t="shared" si="64"/>
        <v>103.29462257005805</v>
      </c>
      <c r="J171" s="105">
        <f t="shared" si="54"/>
        <v>103.29462257005805</v>
      </c>
      <c r="K171" s="89">
        <v>8454000</v>
      </c>
      <c r="L171" s="105">
        <f t="shared" si="65"/>
        <v>103.31174385922033</v>
      </c>
      <c r="M171" s="89">
        <v>8671000</v>
      </c>
      <c r="N171" s="105">
        <f t="shared" si="66"/>
        <v>102.56683226874853</v>
      </c>
      <c r="O171" s="465"/>
      <c r="P171" s="387"/>
      <c r="Q171" s="387"/>
      <c r="R171" s="387"/>
      <c r="S171" s="387"/>
    </row>
    <row r="172" spans="1:19" s="431" customFormat="1" ht="13.5">
      <c r="A172" s="439">
        <v>3714</v>
      </c>
      <c r="B172" s="113" t="s">
        <v>147</v>
      </c>
      <c r="C172" s="105">
        <v>33664950</v>
      </c>
      <c r="D172" s="105">
        <f t="shared" si="63"/>
        <v>4468106.709137965</v>
      </c>
      <c r="E172" s="105">
        <v>4468106.71</v>
      </c>
      <c r="F172" s="89">
        <v>4800000</v>
      </c>
      <c r="G172" s="89">
        <v>4800000</v>
      </c>
      <c r="H172" s="89">
        <v>5227000</v>
      </c>
      <c r="I172" s="105">
        <f t="shared" si="64"/>
        <v>108.89583333333333</v>
      </c>
      <c r="J172" s="105">
        <f t="shared" si="54"/>
        <v>108.89583333333333</v>
      </c>
      <c r="K172" s="89">
        <v>5400000</v>
      </c>
      <c r="L172" s="105">
        <f t="shared" si="65"/>
        <v>103.30973789936866</v>
      </c>
      <c r="M172" s="89">
        <v>5538000</v>
      </c>
      <c r="N172" s="105">
        <f t="shared" si="66"/>
        <v>102.55555555555556</v>
      </c>
      <c r="O172" s="465"/>
      <c r="P172" s="387"/>
      <c r="Q172" s="387"/>
      <c r="R172" s="387"/>
      <c r="S172" s="387"/>
    </row>
    <row r="173" spans="1:19" s="431" customFormat="1" ht="13.5">
      <c r="A173" s="408"/>
      <c r="B173" s="138"/>
      <c r="C173" s="105"/>
      <c r="D173" s="105"/>
      <c r="E173" s="105"/>
      <c r="F173" s="89"/>
      <c r="G173" s="89"/>
      <c r="H173" s="540"/>
      <c r="I173" s="538"/>
      <c r="J173" s="538"/>
      <c r="K173" s="540"/>
      <c r="L173" s="538"/>
      <c r="M173" s="540"/>
      <c r="N173" s="538"/>
      <c r="O173" s="465"/>
      <c r="P173" s="387"/>
      <c r="Q173" s="387"/>
      <c r="R173" s="387"/>
      <c r="S173" s="387"/>
    </row>
    <row r="174" spans="1:19" s="431" customFormat="1" ht="38.25">
      <c r="A174" s="106" t="s">
        <v>239</v>
      </c>
      <c r="B174" s="447" t="s">
        <v>334</v>
      </c>
      <c r="C174" s="104">
        <f aca="true" t="shared" si="67" ref="C174:M175">C175</f>
        <v>198286460</v>
      </c>
      <c r="D174" s="104">
        <f>C174/$O$2</f>
        <v>26317135.841794413</v>
      </c>
      <c r="E174" s="104">
        <f t="shared" si="67"/>
        <v>26317135.84</v>
      </c>
      <c r="F174" s="92">
        <f t="shared" si="67"/>
        <v>24068000</v>
      </c>
      <c r="G174" s="92">
        <f t="shared" si="67"/>
        <v>24068000</v>
      </c>
      <c r="H174" s="92">
        <f t="shared" si="67"/>
        <v>26500000</v>
      </c>
      <c r="I174" s="404">
        <f>H174/F174*100</f>
        <v>110.10470334053515</v>
      </c>
      <c r="J174" s="404">
        <f t="shared" si="54"/>
        <v>110.10470334053515</v>
      </c>
      <c r="K174" s="92">
        <f t="shared" si="67"/>
        <v>27200000</v>
      </c>
      <c r="L174" s="404">
        <f>K174/H174*100</f>
        <v>102.64150943396227</v>
      </c>
      <c r="M174" s="92">
        <f t="shared" si="67"/>
        <v>28000000</v>
      </c>
      <c r="N174" s="404">
        <f>M174/K174*100</f>
        <v>102.94117647058823</v>
      </c>
      <c r="O174" s="465"/>
      <c r="P174" s="387"/>
      <c r="Q174" s="387"/>
      <c r="R174" s="387"/>
      <c r="S174" s="387"/>
    </row>
    <row r="175" spans="1:19" s="431" customFormat="1" ht="25.5">
      <c r="A175" s="435">
        <v>37</v>
      </c>
      <c r="B175" s="107" t="s">
        <v>129</v>
      </c>
      <c r="C175" s="104">
        <f t="shared" si="67"/>
        <v>198286460</v>
      </c>
      <c r="D175" s="104">
        <f>C175/$O$2</f>
        <v>26317135.841794413</v>
      </c>
      <c r="E175" s="104">
        <f t="shared" si="67"/>
        <v>26317135.84</v>
      </c>
      <c r="F175" s="92">
        <f t="shared" si="67"/>
        <v>24068000</v>
      </c>
      <c r="G175" s="92">
        <f t="shared" si="67"/>
        <v>24068000</v>
      </c>
      <c r="H175" s="92">
        <f t="shared" si="67"/>
        <v>26500000</v>
      </c>
      <c r="I175" s="404">
        <f>H175/F175*100</f>
        <v>110.10470334053515</v>
      </c>
      <c r="J175" s="404">
        <f t="shared" si="54"/>
        <v>110.10470334053515</v>
      </c>
      <c r="K175" s="92">
        <f t="shared" si="67"/>
        <v>27200000</v>
      </c>
      <c r="L175" s="404">
        <f>K175/H175*100</f>
        <v>102.64150943396227</v>
      </c>
      <c r="M175" s="92">
        <f t="shared" si="67"/>
        <v>28000000</v>
      </c>
      <c r="N175" s="404">
        <f>M175/K175*100</f>
        <v>102.94117647058823</v>
      </c>
      <c r="O175" s="465"/>
      <c r="P175" s="387"/>
      <c r="Q175" s="387"/>
      <c r="R175" s="387"/>
      <c r="S175" s="387"/>
    </row>
    <row r="176" spans="1:19" s="431" customFormat="1" ht="12.75">
      <c r="A176" s="107">
        <v>371</v>
      </c>
      <c r="B176" s="107" t="s">
        <v>126</v>
      </c>
      <c r="C176" s="104">
        <f>SUM(C177)</f>
        <v>198286460</v>
      </c>
      <c r="D176" s="104">
        <f>C176/$O$2</f>
        <v>26317135.841794413</v>
      </c>
      <c r="E176" s="104">
        <f>SUM(E177)</f>
        <v>26317135.84</v>
      </c>
      <c r="F176" s="92">
        <f>SUM(F177)</f>
        <v>24068000</v>
      </c>
      <c r="G176" s="92">
        <f>SUM(G177)</f>
        <v>24068000</v>
      </c>
      <c r="H176" s="92">
        <f>SUM(H177)</f>
        <v>26500000</v>
      </c>
      <c r="I176" s="404">
        <f>H176/F176*100</f>
        <v>110.10470334053515</v>
      </c>
      <c r="J176" s="404">
        <f t="shared" si="54"/>
        <v>110.10470334053515</v>
      </c>
      <c r="K176" s="92">
        <f>SUM(K177)</f>
        <v>27200000</v>
      </c>
      <c r="L176" s="404">
        <f>K176/H176*100</f>
        <v>102.64150943396227</v>
      </c>
      <c r="M176" s="92">
        <f>SUM(M177)</f>
        <v>28000000</v>
      </c>
      <c r="N176" s="404">
        <f>M176/K176*100</f>
        <v>102.94117647058823</v>
      </c>
      <c r="O176" s="465"/>
      <c r="P176" s="387"/>
      <c r="Q176" s="387"/>
      <c r="R176" s="387"/>
      <c r="S176" s="387"/>
    </row>
    <row r="177" spans="1:19" s="431" customFormat="1" ht="27">
      <c r="A177" s="430" t="s">
        <v>127</v>
      </c>
      <c r="B177" s="141" t="s">
        <v>149</v>
      </c>
      <c r="C177" s="105">
        <v>198286460</v>
      </c>
      <c r="D177" s="105">
        <f>C177/$O$2</f>
        <v>26317135.841794413</v>
      </c>
      <c r="E177" s="105">
        <v>26317135.84</v>
      </c>
      <c r="F177" s="89">
        <v>24068000</v>
      </c>
      <c r="G177" s="89">
        <v>24068000</v>
      </c>
      <c r="H177" s="89">
        <v>26500000</v>
      </c>
      <c r="I177" s="105">
        <f>H177/F177*100</f>
        <v>110.10470334053515</v>
      </c>
      <c r="J177" s="105">
        <f t="shared" si="54"/>
        <v>110.10470334053515</v>
      </c>
      <c r="K177" s="89">
        <v>27200000</v>
      </c>
      <c r="L177" s="105">
        <f>K177/H177*100</f>
        <v>102.64150943396227</v>
      </c>
      <c r="M177" s="89">
        <v>28000000</v>
      </c>
      <c r="N177" s="105">
        <f>M177/K177*100</f>
        <v>102.94117647058823</v>
      </c>
      <c r="O177" s="465"/>
      <c r="P177" s="387"/>
      <c r="Q177" s="387"/>
      <c r="R177" s="387"/>
      <c r="S177" s="387"/>
    </row>
    <row r="178" spans="1:19" s="431" customFormat="1" ht="13.5">
      <c r="A178" s="408"/>
      <c r="B178" s="138"/>
      <c r="C178" s="105"/>
      <c r="D178" s="105"/>
      <c r="E178" s="105"/>
      <c r="F178" s="89"/>
      <c r="G178" s="89"/>
      <c r="H178" s="89"/>
      <c r="I178" s="404"/>
      <c r="J178" s="404"/>
      <c r="K178" s="89"/>
      <c r="L178" s="404"/>
      <c r="M178" s="89"/>
      <c r="N178" s="404"/>
      <c r="O178" s="465"/>
      <c r="P178" s="387"/>
      <c r="Q178" s="387"/>
      <c r="R178" s="387"/>
      <c r="S178" s="387"/>
    </row>
    <row r="179" spans="1:19" s="431" customFormat="1" ht="12.75">
      <c r="A179" s="405" t="s">
        <v>240</v>
      </c>
      <c r="B179" s="448" t="s">
        <v>143</v>
      </c>
      <c r="C179" s="104">
        <f>C180+C184</f>
        <v>3997662</v>
      </c>
      <c r="D179" s="104">
        <f aca="true" t="shared" si="68" ref="D179:D186">C179/$O$2</f>
        <v>530580.9277324307</v>
      </c>
      <c r="E179" s="104">
        <f>E180+E184</f>
        <v>530580.93</v>
      </c>
      <c r="F179" s="92">
        <f>F180+F184</f>
        <v>566000</v>
      </c>
      <c r="G179" s="92">
        <f>G180+G184</f>
        <v>566000</v>
      </c>
      <c r="H179" s="92">
        <f>H180+H184</f>
        <v>566000</v>
      </c>
      <c r="I179" s="404">
        <f aca="true" t="shared" si="69" ref="I179:I186">H179/F179*100</f>
        <v>100</v>
      </c>
      <c r="J179" s="404">
        <f t="shared" si="54"/>
        <v>100</v>
      </c>
      <c r="K179" s="92">
        <f>K180+K184</f>
        <v>566000</v>
      </c>
      <c r="L179" s="404">
        <f aca="true" t="shared" si="70" ref="L179:L191">K179/H179*100</f>
        <v>100</v>
      </c>
      <c r="M179" s="92">
        <f>M180+M184</f>
        <v>566000</v>
      </c>
      <c r="N179" s="404">
        <f aca="true" t="shared" si="71" ref="N179:N191">M179/K179*100</f>
        <v>100</v>
      </c>
      <c r="O179" s="465"/>
      <c r="P179" s="387"/>
      <c r="Q179" s="387"/>
      <c r="R179" s="387"/>
      <c r="S179" s="387"/>
    </row>
    <row r="180" spans="1:19" s="431" customFormat="1" ht="12.75">
      <c r="A180" s="435">
        <v>38</v>
      </c>
      <c r="B180" s="107" t="s">
        <v>217</v>
      </c>
      <c r="C180" s="104">
        <f aca="true" t="shared" si="72" ref="C180:M180">C181</f>
        <v>3997662</v>
      </c>
      <c r="D180" s="104">
        <f t="shared" si="68"/>
        <v>530580.9277324307</v>
      </c>
      <c r="E180" s="104">
        <f t="shared" si="72"/>
        <v>530580.93</v>
      </c>
      <c r="F180" s="92">
        <f t="shared" si="72"/>
        <v>566000</v>
      </c>
      <c r="G180" s="92">
        <f t="shared" si="72"/>
        <v>566000</v>
      </c>
      <c r="H180" s="92">
        <f t="shared" si="72"/>
        <v>566000</v>
      </c>
      <c r="I180" s="404">
        <f t="shared" si="69"/>
        <v>100</v>
      </c>
      <c r="J180" s="404">
        <f t="shared" si="54"/>
        <v>100</v>
      </c>
      <c r="K180" s="92">
        <f t="shared" si="72"/>
        <v>566000</v>
      </c>
      <c r="L180" s="404">
        <f t="shared" si="70"/>
        <v>100</v>
      </c>
      <c r="M180" s="92">
        <f t="shared" si="72"/>
        <v>566000</v>
      </c>
      <c r="N180" s="404">
        <f t="shared" si="71"/>
        <v>100</v>
      </c>
      <c r="O180" s="465"/>
      <c r="P180" s="387"/>
      <c r="Q180" s="387"/>
      <c r="R180" s="387"/>
      <c r="S180" s="387"/>
    </row>
    <row r="181" spans="1:19" s="431" customFormat="1" ht="12.75">
      <c r="A181" s="107">
        <v>383</v>
      </c>
      <c r="B181" s="107" t="s">
        <v>218</v>
      </c>
      <c r="C181" s="104">
        <f>SUM(C182:C183)</f>
        <v>3997662</v>
      </c>
      <c r="D181" s="104">
        <f t="shared" si="68"/>
        <v>530580.9277324307</v>
      </c>
      <c r="E181" s="104">
        <f>SUM(E182:E183)</f>
        <v>530580.93</v>
      </c>
      <c r="F181" s="92">
        <f>SUM(F182:F183)</f>
        <v>566000</v>
      </c>
      <c r="G181" s="92">
        <f>SUM(G182:G183)</f>
        <v>566000</v>
      </c>
      <c r="H181" s="92">
        <f>SUM(H182:H183)</f>
        <v>566000</v>
      </c>
      <c r="I181" s="404">
        <f t="shared" si="69"/>
        <v>100</v>
      </c>
      <c r="J181" s="404">
        <f t="shared" si="54"/>
        <v>100</v>
      </c>
      <c r="K181" s="92">
        <f>SUM(K182:K183)</f>
        <v>566000</v>
      </c>
      <c r="L181" s="404">
        <f t="shared" si="70"/>
        <v>100</v>
      </c>
      <c r="M181" s="92">
        <f>SUM(M182:M183)</f>
        <v>566000</v>
      </c>
      <c r="N181" s="404">
        <f t="shared" si="71"/>
        <v>100</v>
      </c>
      <c r="O181" s="465"/>
      <c r="P181" s="387"/>
      <c r="Q181" s="387"/>
      <c r="R181" s="387"/>
      <c r="S181" s="387"/>
    </row>
    <row r="182" spans="1:19" s="431" customFormat="1" ht="13.5">
      <c r="A182" s="449">
        <v>3831</v>
      </c>
      <c r="B182" s="141" t="s">
        <v>144</v>
      </c>
      <c r="C182" s="105">
        <v>3997662</v>
      </c>
      <c r="D182" s="105">
        <f t="shared" si="68"/>
        <v>530580.9277324307</v>
      </c>
      <c r="E182" s="105">
        <v>530580.93</v>
      </c>
      <c r="F182" s="89">
        <v>566000</v>
      </c>
      <c r="G182" s="89">
        <v>566000</v>
      </c>
      <c r="H182" s="89">
        <v>566000</v>
      </c>
      <c r="I182" s="105">
        <f t="shared" si="69"/>
        <v>100</v>
      </c>
      <c r="J182" s="105">
        <f t="shared" si="54"/>
        <v>100</v>
      </c>
      <c r="K182" s="89">
        <v>566000</v>
      </c>
      <c r="L182" s="105">
        <f t="shared" si="70"/>
        <v>100</v>
      </c>
      <c r="M182" s="89">
        <v>566000</v>
      </c>
      <c r="N182" s="105">
        <f t="shared" si="71"/>
        <v>100</v>
      </c>
      <c r="O182" s="465"/>
      <c r="P182" s="387"/>
      <c r="Q182" s="387"/>
      <c r="R182" s="387"/>
      <c r="S182" s="387"/>
    </row>
    <row r="183" spans="1:19" s="431" customFormat="1" ht="13.5" hidden="1">
      <c r="A183" s="449">
        <v>3832</v>
      </c>
      <c r="B183" s="141" t="s">
        <v>215</v>
      </c>
      <c r="C183" s="105">
        <v>0</v>
      </c>
      <c r="D183" s="105">
        <f t="shared" si="68"/>
        <v>0</v>
      </c>
      <c r="E183" s="105">
        <v>0</v>
      </c>
      <c r="F183" s="89">
        <v>0</v>
      </c>
      <c r="G183" s="89">
        <v>0</v>
      </c>
      <c r="H183" s="540">
        <v>0</v>
      </c>
      <c r="I183" s="542" t="e">
        <f t="shared" si="69"/>
        <v>#DIV/0!</v>
      </c>
      <c r="J183" s="542" t="e">
        <f t="shared" si="54"/>
        <v>#DIV/0!</v>
      </c>
      <c r="K183" s="540">
        <v>0</v>
      </c>
      <c r="L183" s="542" t="e">
        <f t="shared" si="70"/>
        <v>#DIV/0!</v>
      </c>
      <c r="M183" s="540">
        <v>0</v>
      </c>
      <c r="N183" s="542" t="e">
        <f t="shared" si="71"/>
        <v>#DIV/0!</v>
      </c>
      <c r="O183" s="465"/>
      <c r="P183" s="387"/>
      <c r="Q183" s="387"/>
      <c r="R183" s="387"/>
      <c r="S183" s="387"/>
    </row>
    <row r="184" spans="1:19" s="431" customFormat="1" ht="12.75" hidden="1">
      <c r="A184" s="450">
        <v>32</v>
      </c>
      <c r="B184" s="106" t="s">
        <v>5</v>
      </c>
      <c r="C184" s="104">
        <f aca="true" t="shared" si="73" ref="C184:M185">SUM(C185)</f>
        <v>0</v>
      </c>
      <c r="D184" s="104">
        <f t="shared" si="68"/>
        <v>0</v>
      </c>
      <c r="E184" s="104">
        <f t="shared" si="73"/>
        <v>0</v>
      </c>
      <c r="F184" s="92">
        <f t="shared" si="73"/>
        <v>0</v>
      </c>
      <c r="G184" s="92">
        <f t="shared" si="73"/>
        <v>0</v>
      </c>
      <c r="H184" s="537">
        <f t="shared" si="73"/>
        <v>0</v>
      </c>
      <c r="I184" s="539" t="e">
        <f t="shared" si="69"/>
        <v>#DIV/0!</v>
      </c>
      <c r="J184" s="539" t="e">
        <f t="shared" si="54"/>
        <v>#DIV/0!</v>
      </c>
      <c r="K184" s="537">
        <f t="shared" si="73"/>
        <v>0</v>
      </c>
      <c r="L184" s="539" t="e">
        <f t="shared" si="70"/>
        <v>#DIV/0!</v>
      </c>
      <c r="M184" s="537">
        <f t="shared" si="73"/>
        <v>0</v>
      </c>
      <c r="N184" s="539" t="e">
        <f t="shared" si="71"/>
        <v>#DIV/0!</v>
      </c>
      <c r="O184" s="465"/>
      <c r="P184" s="387"/>
      <c r="Q184" s="387"/>
      <c r="R184" s="387"/>
      <c r="S184" s="387"/>
    </row>
    <row r="185" spans="1:19" s="431" customFormat="1" ht="12.75" hidden="1">
      <c r="A185" s="450">
        <v>329</v>
      </c>
      <c r="B185" s="410" t="s">
        <v>70</v>
      </c>
      <c r="C185" s="104">
        <f t="shared" si="73"/>
        <v>0</v>
      </c>
      <c r="D185" s="104">
        <f t="shared" si="68"/>
        <v>0</v>
      </c>
      <c r="E185" s="104">
        <f t="shared" si="73"/>
        <v>0</v>
      </c>
      <c r="F185" s="92">
        <f t="shared" si="73"/>
        <v>0</v>
      </c>
      <c r="G185" s="92">
        <f t="shared" si="73"/>
        <v>0</v>
      </c>
      <c r="H185" s="537">
        <f t="shared" si="73"/>
        <v>0</v>
      </c>
      <c r="I185" s="539" t="e">
        <f t="shared" si="69"/>
        <v>#DIV/0!</v>
      </c>
      <c r="J185" s="539" t="e">
        <f t="shared" si="54"/>
        <v>#DIV/0!</v>
      </c>
      <c r="K185" s="537">
        <f t="shared" si="73"/>
        <v>0</v>
      </c>
      <c r="L185" s="539" t="e">
        <f t="shared" si="70"/>
        <v>#DIV/0!</v>
      </c>
      <c r="M185" s="537">
        <f t="shared" si="73"/>
        <v>0</v>
      </c>
      <c r="N185" s="539" t="e">
        <f t="shared" si="71"/>
        <v>#DIV/0!</v>
      </c>
      <c r="O185" s="465"/>
      <c r="P185" s="387"/>
      <c r="Q185" s="387"/>
      <c r="R185" s="387"/>
      <c r="S185" s="387"/>
    </row>
    <row r="186" spans="1:19" s="431" customFormat="1" ht="13.5" hidden="1">
      <c r="A186" s="451">
        <v>3291</v>
      </c>
      <c r="B186" s="138" t="s">
        <v>85</v>
      </c>
      <c r="C186" s="105"/>
      <c r="D186" s="105">
        <f t="shared" si="68"/>
        <v>0</v>
      </c>
      <c r="E186" s="105"/>
      <c r="F186" s="89">
        <v>0</v>
      </c>
      <c r="G186" s="89">
        <v>0</v>
      </c>
      <c r="H186" s="540">
        <v>0</v>
      </c>
      <c r="I186" s="542" t="e">
        <f t="shared" si="69"/>
        <v>#DIV/0!</v>
      </c>
      <c r="J186" s="542" t="e">
        <f t="shared" si="54"/>
        <v>#DIV/0!</v>
      </c>
      <c r="K186" s="540">
        <v>0</v>
      </c>
      <c r="L186" s="542" t="e">
        <f t="shared" si="70"/>
        <v>#DIV/0!</v>
      </c>
      <c r="M186" s="540">
        <v>0</v>
      </c>
      <c r="N186" s="542" t="e">
        <f t="shared" si="71"/>
        <v>#DIV/0!</v>
      </c>
      <c r="O186" s="465"/>
      <c r="P186" s="387"/>
      <c r="Q186" s="387"/>
      <c r="R186" s="387"/>
      <c r="S186" s="387"/>
    </row>
    <row r="187" spans="1:19" s="431" customFormat="1" ht="17.25" customHeight="1">
      <c r="A187" s="451"/>
      <c r="B187" s="138"/>
      <c r="C187" s="105"/>
      <c r="D187" s="105"/>
      <c r="E187" s="105"/>
      <c r="F187" s="89"/>
      <c r="G187" s="89"/>
      <c r="H187" s="540"/>
      <c r="I187" s="538"/>
      <c r="J187" s="538"/>
      <c r="K187" s="540"/>
      <c r="L187" s="538"/>
      <c r="M187" s="540"/>
      <c r="N187" s="538"/>
      <c r="O187" s="465"/>
      <c r="P187" s="387"/>
      <c r="Q187" s="387"/>
      <c r="R187" s="387"/>
      <c r="S187" s="387"/>
    </row>
    <row r="188" spans="1:19" s="431" customFormat="1" ht="12.75" customHeight="1">
      <c r="A188" s="450" t="s">
        <v>288</v>
      </c>
      <c r="B188" s="448" t="s">
        <v>289</v>
      </c>
      <c r="C188" s="104">
        <f aca="true" t="shared" si="74" ref="C188:M190">C189</f>
        <v>254611606</v>
      </c>
      <c r="D188" s="104">
        <f>C188/$O$2</f>
        <v>33792767.403278254</v>
      </c>
      <c r="E188" s="104">
        <f t="shared" si="74"/>
        <v>33792767.4</v>
      </c>
      <c r="F188" s="92">
        <f t="shared" si="74"/>
        <v>107554174</v>
      </c>
      <c r="G188" s="92">
        <f t="shared" si="74"/>
        <v>15030000</v>
      </c>
      <c r="H188" s="92">
        <f t="shared" si="74"/>
        <v>9252417</v>
      </c>
      <c r="I188" s="104">
        <f>H188/F188*100</f>
        <v>8.60256432260825</v>
      </c>
      <c r="J188" s="104">
        <f t="shared" si="54"/>
        <v>61.559660678642715</v>
      </c>
      <c r="K188" s="92">
        <f t="shared" si="74"/>
        <v>13878626</v>
      </c>
      <c r="L188" s="104">
        <f t="shared" si="70"/>
        <v>150.00000540399336</v>
      </c>
      <c r="M188" s="92">
        <f t="shared" si="74"/>
        <v>23131044</v>
      </c>
      <c r="N188" s="104">
        <f t="shared" si="71"/>
        <v>166.66667147021613</v>
      </c>
      <c r="O188" s="465"/>
      <c r="P188" s="387"/>
      <c r="Q188" s="387"/>
      <c r="R188" s="387"/>
      <c r="S188" s="387"/>
    </row>
    <row r="189" spans="1:19" s="431" customFormat="1" ht="12.75" customHeight="1">
      <c r="A189" s="450">
        <v>54</v>
      </c>
      <c r="B189" s="106" t="s">
        <v>264</v>
      </c>
      <c r="C189" s="104">
        <f t="shared" si="74"/>
        <v>254611606</v>
      </c>
      <c r="D189" s="104">
        <f>C189/$O$2</f>
        <v>33792767.403278254</v>
      </c>
      <c r="E189" s="104">
        <f t="shared" si="74"/>
        <v>33792767.4</v>
      </c>
      <c r="F189" s="92">
        <f t="shared" si="74"/>
        <v>107554174</v>
      </c>
      <c r="G189" s="92">
        <f t="shared" si="74"/>
        <v>15030000</v>
      </c>
      <c r="H189" s="92">
        <f t="shared" si="74"/>
        <v>9252417</v>
      </c>
      <c r="I189" s="104">
        <f>H189/F189*100</f>
        <v>8.60256432260825</v>
      </c>
      <c r="J189" s="104">
        <f t="shared" si="54"/>
        <v>61.559660678642715</v>
      </c>
      <c r="K189" s="92">
        <f t="shared" si="74"/>
        <v>13878626</v>
      </c>
      <c r="L189" s="104">
        <f t="shared" si="70"/>
        <v>150.00000540399336</v>
      </c>
      <c r="M189" s="92">
        <f t="shared" si="74"/>
        <v>23131044</v>
      </c>
      <c r="N189" s="104">
        <f t="shared" si="71"/>
        <v>166.66667147021613</v>
      </c>
      <c r="O189" s="465"/>
      <c r="P189" s="387"/>
      <c r="Q189" s="387"/>
      <c r="R189" s="387"/>
      <c r="S189" s="387"/>
    </row>
    <row r="190" spans="1:19" s="431" customFormat="1" ht="12.75" customHeight="1">
      <c r="A190" s="450">
        <v>547</v>
      </c>
      <c r="B190" s="106" t="s">
        <v>290</v>
      </c>
      <c r="C190" s="104">
        <f t="shared" si="74"/>
        <v>254611606</v>
      </c>
      <c r="D190" s="104">
        <f>C190/$O$2</f>
        <v>33792767.403278254</v>
      </c>
      <c r="E190" s="104">
        <f t="shared" si="74"/>
        <v>33792767.4</v>
      </c>
      <c r="F190" s="92">
        <f t="shared" si="74"/>
        <v>107554174</v>
      </c>
      <c r="G190" s="92">
        <f t="shared" si="74"/>
        <v>15030000</v>
      </c>
      <c r="H190" s="92">
        <f t="shared" si="74"/>
        <v>9252417</v>
      </c>
      <c r="I190" s="104">
        <f>H190/F190*100</f>
        <v>8.60256432260825</v>
      </c>
      <c r="J190" s="104">
        <f t="shared" si="54"/>
        <v>61.559660678642715</v>
      </c>
      <c r="K190" s="92">
        <f t="shared" si="74"/>
        <v>13878626</v>
      </c>
      <c r="L190" s="104">
        <f t="shared" si="70"/>
        <v>150.00000540399336</v>
      </c>
      <c r="M190" s="92">
        <f t="shared" si="74"/>
        <v>23131044</v>
      </c>
      <c r="N190" s="104">
        <f t="shared" si="71"/>
        <v>166.66667147021613</v>
      </c>
      <c r="O190" s="465"/>
      <c r="P190" s="387"/>
      <c r="Q190" s="387"/>
      <c r="R190" s="387"/>
      <c r="S190" s="387"/>
    </row>
    <row r="191" spans="1:19" s="431" customFormat="1" ht="12.75" customHeight="1">
      <c r="A191" s="451">
        <v>5471</v>
      </c>
      <c r="B191" s="138" t="s">
        <v>291</v>
      </c>
      <c r="C191" s="105">
        <v>254611606</v>
      </c>
      <c r="D191" s="105">
        <f>C191/$O$2</f>
        <v>33792767.403278254</v>
      </c>
      <c r="E191" s="105">
        <v>33792767.4</v>
      </c>
      <c r="F191" s="89">
        <v>107554174</v>
      </c>
      <c r="G191" s="89">
        <v>15030000</v>
      </c>
      <c r="H191" s="89">
        <v>9252417</v>
      </c>
      <c r="I191" s="105">
        <f>H191/F191*100</f>
        <v>8.60256432260825</v>
      </c>
      <c r="J191" s="105">
        <f t="shared" si="54"/>
        <v>61.559660678642715</v>
      </c>
      <c r="K191" s="89">
        <v>13878626</v>
      </c>
      <c r="L191" s="105">
        <f t="shared" si="70"/>
        <v>150.00000540399336</v>
      </c>
      <c r="M191" s="89">
        <v>23131044</v>
      </c>
      <c r="N191" s="105">
        <f t="shared" si="71"/>
        <v>166.66667147021613</v>
      </c>
      <c r="O191" s="465"/>
      <c r="P191" s="387"/>
      <c r="Q191" s="387"/>
      <c r="R191" s="387"/>
      <c r="S191" s="387"/>
    </row>
    <row r="192" spans="1:19" s="431" customFormat="1" ht="12.75" customHeight="1">
      <c r="A192" s="451"/>
      <c r="B192" s="138"/>
      <c r="C192" s="105"/>
      <c r="D192" s="105"/>
      <c r="E192" s="105"/>
      <c r="F192" s="89"/>
      <c r="G192" s="89"/>
      <c r="H192" s="540"/>
      <c r="I192" s="542"/>
      <c r="J192" s="542"/>
      <c r="K192" s="540"/>
      <c r="L192" s="542"/>
      <c r="M192" s="540"/>
      <c r="N192" s="542"/>
      <c r="O192" s="465"/>
      <c r="P192" s="387"/>
      <c r="Q192" s="387"/>
      <c r="R192" s="387"/>
      <c r="S192" s="387"/>
    </row>
    <row r="193" spans="1:19" s="431" customFormat="1" ht="25.5">
      <c r="A193" s="402" t="s">
        <v>241</v>
      </c>
      <c r="B193" s="403" t="s">
        <v>316</v>
      </c>
      <c r="C193" s="104">
        <f>C194+C198+C210</f>
        <v>24688356</v>
      </c>
      <c r="D193" s="104">
        <f aca="true" t="shared" si="75" ref="D193:D212">C193/$O$2</f>
        <v>3276707.9434600836</v>
      </c>
      <c r="E193" s="104">
        <f>E194+E198+E210</f>
        <v>3276707.9400000004</v>
      </c>
      <c r="F193" s="92">
        <f>F194+F198+F210</f>
        <v>12609000</v>
      </c>
      <c r="G193" s="92">
        <f>G194+G198+G210</f>
        <v>6207000</v>
      </c>
      <c r="H193" s="92">
        <f>H194+H198+H210</f>
        <v>14482800</v>
      </c>
      <c r="I193" s="404">
        <f aca="true" t="shared" si="76" ref="I193:I212">H193/F193*100</f>
        <v>114.86081370449679</v>
      </c>
      <c r="J193" s="404">
        <f t="shared" si="54"/>
        <v>233.33011116481393</v>
      </c>
      <c r="K193" s="92">
        <f>K194+K198+K210</f>
        <v>14439000</v>
      </c>
      <c r="L193" s="404">
        <f aca="true" t="shared" si="77" ref="L193:L205">K193/H193*100</f>
        <v>99.69757229265059</v>
      </c>
      <c r="M193" s="92">
        <f>M194+M198+M210</f>
        <v>14439000</v>
      </c>
      <c r="N193" s="404">
        <f>M193/K193*100</f>
        <v>100</v>
      </c>
      <c r="O193" s="465"/>
      <c r="P193" s="387"/>
      <c r="Q193" s="387"/>
      <c r="R193" s="387"/>
      <c r="S193" s="387"/>
    </row>
    <row r="194" spans="1:19" s="431" customFormat="1" ht="12.75">
      <c r="A194" s="405">
        <v>41</v>
      </c>
      <c r="B194" s="106" t="s">
        <v>91</v>
      </c>
      <c r="C194" s="104">
        <f>C195</f>
        <v>112252</v>
      </c>
      <c r="D194" s="104">
        <f t="shared" si="75"/>
        <v>14898.400690158604</v>
      </c>
      <c r="E194" s="104">
        <f>E195</f>
        <v>14898.4</v>
      </c>
      <c r="F194" s="92">
        <f>F195</f>
        <v>265000</v>
      </c>
      <c r="G194" s="92">
        <f>G195</f>
        <v>207000</v>
      </c>
      <c r="H194" s="92">
        <f>H195</f>
        <v>265000</v>
      </c>
      <c r="I194" s="404">
        <f t="shared" si="76"/>
        <v>100</v>
      </c>
      <c r="J194" s="404">
        <f t="shared" si="54"/>
        <v>128.01932367149757</v>
      </c>
      <c r="K194" s="92">
        <f>K195</f>
        <v>265000</v>
      </c>
      <c r="L194" s="404">
        <f t="shared" si="77"/>
        <v>100</v>
      </c>
      <c r="M194" s="92">
        <f>M195</f>
        <v>265000</v>
      </c>
      <c r="N194" s="404">
        <f>M194/K194*100</f>
        <v>100</v>
      </c>
      <c r="O194" s="465"/>
      <c r="P194" s="387"/>
      <c r="Q194" s="387"/>
      <c r="R194" s="387"/>
      <c r="S194" s="387"/>
    </row>
    <row r="195" spans="1:19" s="431" customFormat="1" ht="12.75" customHeight="1">
      <c r="A195" s="405">
        <v>412</v>
      </c>
      <c r="B195" s="106" t="s">
        <v>122</v>
      </c>
      <c r="C195" s="104">
        <f>C196+C197</f>
        <v>112252</v>
      </c>
      <c r="D195" s="104">
        <f t="shared" si="75"/>
        <v>14898.400690158604</v>
      </c>
      <c r="E195" s="104">
        <f>E196+E197</f>
        <v>14898.4</v>
      </c>
      <c r="F195" s="92">
        <f>F196+F197</f>
        <v>265000</v>
      </c>
      <c r="G195" s="92">
        <f>G196+G197</f>
        <v>207000</v>
      </c>
      <c r="H195" s="92">
        <f>H196+H197</f>
        <v>265000</v>
      </c>
      <c r="I195" s="404">
        <f t="shared" si="76"/>
        <v>100</v>
      </c>
      <c r="J195" s="404">
        <f t="shared" si="54"/>
        <v>128.01932367149757</v>
      </c>
      <c r="K195" s="92">
        <f>K196+K197</f>
        <v>265000</v>
      </c>
      <c r="L195" s="404">
        <f t="shared" si="77"/>
        <v>100</v>
      </c>
      <c r="M195" s="92">
        <f>M196+M197</f>
        <v>265000</v>
      </c>
      <c r="N195" s="404">
        <f>M195/K195*100</f>
        <v>100</v>
      </c>
      <c r="O195" s="465"/>
      <c r="P195" s="387"/>
      <c r="Q195" s="387"/>
      <c r="R195" s="387"/>
      <c r="S195" s="387"/>
    </row>
    <row r="196" spans="1:19" s="431" customFormat="1" ht="12.75" customHeight="1" hidden="1">
      <c r="A196" s="406">
        <v>4123</v>
      </c>
      <c r="B196" s="138" t="s">
        <v>208</v>
      </c>
      <c r="C196" s="105">
        <v>0</v>
      </c>
      <c r="D196" s="105">
        <f t="shared" si="75"/>
        <v>0</v>
      </c>
      <c r="E196" s="105">
        <v>0</v>
      </c>
      <c r="F196" s="89">
        <v>0</v>
      </c>
      <c r="G196" s="89">
        <v>0</v>
      </c>
      <c r="H196" s="89">
        <v>0</v>
      </c>
      <c r="I196" s="551" t="e">
        <f t="shared" si="76"/>
        <v>#DIV/0!</v>
      </c>
      <c r="J196" s="551" t="e">
        <f aca="true" t="shared" si="78" ref="J196:J259">H196/G196*100</f>
        <v>#DIV/0!</v>
      </c>
      <c r="K196" s="89">
        <v>0</v>
      </c>
      <c r="L196" s="105" t="e">
        <f t="shared" si="77"/>
        <v>#DIV/0!</v>
      </c>
      <c r="M196" s="89">
        <v>0</v>
      </c>
      <c r="N196" s="105" t="e">
        <f aca="true" t="shared" si="79" ref="N196:N205">M196/K196*100</f>
        <v>#DIV/0!</v>
      </c>
      <c r="O196" s="465"/>
      <c r="P196" s="387"/>
      <c r="Q196" s="387"/>
      <c r="R196" s="387"/>
      <c r="S196" s="387"/>
    </row>
    <row r="197" spans="1:19" s="431" customFormat="1" ht="12.75" customHeight="1">
      <c r="A197" s="406">
        <v>4124</v>
      </c>
      <c r="B197" s="138" t="s">
        <v>173</v>
      </c>
      <c r="C197" s="105">
        <v>112252</v>
      </c>
      <c r="D197" s="105">
        <f t="shared" si="75"/>
        <v>14898.400690158604</v>
      </c>
      <c r="E197" s="105">
        <v>14898.4</v>
      </c>
      <c r="F197" s="89">
        <v>265000</v>
      </c>
      <c r="G197" s="89">
        <v>207000</v>
      </c>
      <c r="H197" s="89">
        <v>265000</v>
      </c>
      <c r="I197" s="105">
        <f t="shared" si="76"/>
        <v>100</v>
      </c>
      <c r="J197" s="105">
        <f t="shared" si="78"/>
        <v>128.01932367149757</v>
      </c>
      <c r="K197" s="89">
        <v>265000</v>
      </c>
      <c r="L197" s="105">
        <f t="shared" si="77"/>
        <v>100</v>
      </c>
      <c r="M197" s="89">
        <v>265000</v>
      </c>
      <c r="N197" s="105">
        <f t="shared" si="79"/>
        <v>100</v>
      </c>
      <c r="O197" s="465"/>
      <c r="P197" s="387"/>
      <c r="Q197" s="387"/>
      <c r="R197" s="387"/>
      <c r="S197" s="387"/>
    </row>
    <row r="198" spans="1:19" s="431" customFormat="1" ht="12.75" customHeight="1">
      <c r="A198" s="405">
        <v>42</v>
      </c>
      <c r="B198" s="106" t="s">
        <v>18</v>
      </c>
      <c r="C198" s="104">
        <f>C199+C201+C206+C208</f>
        <v>17676436</v>
      </c>
      <c r="D198" s="104">
        <f t="shared" si="75"/>
        <v>2346066.2286813986</v>
      </c>
      <c r="E198" s="104">
        <f>E199+E201+E206+E208</f>
        <v>2346066.2300000004</v>
      </c>
      <c r="F198" s="92">
        <f>F199+F201+F206+F208</f>
        <v>9291000</v>
      </c>
      <c r="G198" s="92">
        <f>G199+G201+G206+G208</f>
        <v>4247000</v>
      </c>
      <c r="H198" s="92">
        <f>H199+H201+H206+H208</f>
        <v>10899800</v>
      </c>
      <c r="I198" s="404">
        <f t="shared" si="76"/>
        <v>117.31568184264343</v>
      </c>
      <c r="J198" s="404">
        <f t="shared" si="78"/>
        <v>256.64704497292206</v>
      </c>
      <c r="K198" s="92">
        <f>K199+K201+K206+K208</f>
        <v>10856000</v>
      </c>
      <c r="L198" s="404">
        <f t="shared" si="77"/>
        <v>99.59815776436265</v>
      </c>
      <c r="M198" s="92">
        <f>M199+M201+M206+M208</f>
        <v>10856000</v>
      </c>
      <c r="N198" s="404">
        <f t="shared" si="79"/>
        <v>100</v>
      </c>
      <c r="O198" s="465"/>
      <c r="P198" s="387"/>
      <c r="Q198" s="387"/>
      <c r="R198" s="387"/>
      <c r="S198" s="387"/>
    </row>
    <row r="199" spans="1:19" s="431" customFormat="1" ht="12.75" customHeight="1">
      <c r="A199" s="405">
        <v>421</v>
      </c>
      <c r="B199" s="106" t="s">
        <v>19</v>
      </c>
      <c r="C199" s="104">
        <f>C200</f>
        <v>793259</v>
      </c>
      <c r="D199" s="104">
        <f t="shared" si="75"/>
        <v>105283.56228017784</v>
      </c>
      <c r="E199" s="104">
        <f>E200</f>
        <v>105283.56</v>
      </c>
      <c r="F199" s="92">
        <f>F200</f>
        <v>6551000</v>
      </c>
      <c r="G199" s="92">
        <f>G200</f>
        <v>2151000</v>
      </c>
      <c r="H199" s="92">
        <f>H200</f>
        <v>8627000</v>
      </c>
      <c r="I199" s="404">
        <f t="shared" si="76"/>
        <v>131.68981834834378</v>
      </c>
      <c r="J199" s="404">
        <f t="shared" si="78"/>
        <v>401.069270106927</v>
      </c>
      <c r="K199" s="92">
        <f>K200</f>
        <v>8627000</v>
      </c>
      <c r="L199" s="404">
        <f t="shared" si="77"/>
        <v>100</v>
      </c>
      <c r="M199" s="92">
        <f>M200</f>
        <v>8627000</v>
      </c>
      <c r="N199" s="404">
        <f t="shared" si="79"/>
        <v>100</v>
      </c>
      <c r="O199" s="465"/>
      <c r="P199" s="387"/>
      <c r="Q199" s="387"/>
      <c r="R199" s="387"/>
      <c r="S199" s="387"/>
    </row>
    <row r="200" spans="1:19" s="431" customFormat="1" ht="12.75" customHeight="1">
      <c r="A200" s="406">
        <v>4212</v>
      </c>
      <c r="B200" s="138" t="s">
        <v>123</v>
      </c>
      <c r="C200" s="105">
        <v>793259</v>
      </c>
      <c r="D200" s="105">
        <f t="shared" si="75"/>
        <v>105283.56228017784</v>
      </c>
      <c r="E200" s="105">
        <v>105283.56</v>
      </c>
      <c r="F200" s="89">
        <v>6551000</v>
      </c>
      <c r="G200" s="89">
        <v>2151000</v>
      </c>
      <c r="H200" s="89">
        <v>8627000</v>
      </c>
      <c r="I200" s="105">
        <f t="shared" si="76"/>
        <v>131.68981834834378</v>
      </c>
      <c r="J200" s="105">
        <f t="shared" si="78"/>
        <v>401.069270106927</v>
      </c>
      <c r="K200" s="89">
        <v>8627000</v>
      </c>
      <c r="L200" s="105">
        <f t="shared" si="77"/>
        <v>100</v>
      </c>
      <c r="M200" s="89">
        <v>8627000</v>
      </c>
      <c r="N200" s="105">
        <f t="shared" si="79"/>
        <v>100</v>
      </c>
      <c r="O200" s="465"/>
      <c r="P200" s="387"/>
      <c r="Q200" s="387"/>
      <c r="R200" s="387"/>
      <c r="S200" s="387"/>
    </row>
    <row r="201" spans="1:19" s="431" customFormat="1" ht="12.75" customHeight="1">
      <c r="A201" s="405">
        <v>422</v>
      </c>
      <c r="B201" s="106" t="s">
        <v>26</v>
      </c>
      <c r="C201" s="104">
        <f>SUM(C202:C205)</f>
        <v>15222929</v>
      </c>
      <c r="D201" s="104">
        <f t="shared" si="75"/>
        <v>2020429.8891764549</v>
      </c>
      <c r="E201" s="104">
        <f>SUM(E202:E205)</f>
        <v>2020429.8900000001</v>
      </c>
      <c r="F201" s="92">
        <f>SUM(F202:F205)</f>
        <v>2023000</v>
      </c>
      <c r="G201" s="92">
        <f>SUM(G202:G205)</f>
        <v>1192000</v>
      </c>
      <c r="H201" s="92">
        <f>SUM(H202:H205)</f>
        <v>2066500</v>
      </c>
      <c r="I201" s="404">
        <f t="shared" si="76"/>
        <v>102.15027187345527</v>
      </c>
      <c r="J201" s="404">
        <f t="shared" si="78"/>
        <v>173.36409395973155</v>
      </c>
      <c r="K201" s="92">
        <f>SUM(K202:K205)</f>
        <v>2066500</v>
      </c>
      <c r="L201" s="404">
        <f t="shared" si="77"/>
        <v>100</v>
      </c>
      <c r="M201" s="92">
        <f>SUM(M202:M205)</f>
        <v>2066500</v>
      </c>
      <c r="N201" s="404">
        <f t="shared" si="79"/>
        <v>100</v>
      </c>
      <c r="O201" s="465"/>
      <c r="P201" s="387"/>
      <c r="Q201" s="387"/>
      <c r="R201" s="387"/>
      <c r="S201" s="387"/>
    </row>
    <row r="202" spans="1:19" s="431" customFormat="1" ht="12.75" customHeight="1">
      <c r="A202" s="407" t="s">
        <v>22</v>
      </c>
      <c r="B202" s="129" t="s">
        <v>23</v>
      </c>
      <c r="C202" s="105">
        <v>13969796</v>
      </c>
      <c r="D202" s="105">
        <f t="shared" si="75"/>
        <v>1854110.5580994093</v>
      </c>
      <c r="E202" s="105">
        <v>1854110.56</v>
      </c>
      <c r="F202" s="89">
        <v>1742000</v>
      </c>
      <c r="G202" s="89">
        <v>1019000</v>
      </c>
      <c r="H202" s="89">
        <v>1604000</v>
      </c>
      <c r="I202" s="105">
        <f t="shared" si="76"/>
        <v>92.0780711825488</v>
      </c>
      <c r="J202" s="105">
        <f t="shared" si="78"/>
        <v>157.40922473012756</v>
      </c>
      <c r="K202" s="89">
        <v>1604000</v>
      </c>
      <c r="L202" s="105">
        <f t="shared" si="77"/>
        <v>100</v>
      </c>
      <c r="M202" s="89">
        <v>1604000</v>
      </c>
      <c r="N202" s="105">
        <f t="shared" si="79"/>
        <v>100</v>
      </c>
      <c r="O202" s="465"/>
      <c r="P202" s="387"/>
      <c r="Q202" s="387"/>
      <c r="R202" s="387"/>
      <c r="S202" s="387"/>
    </row>
    <row r="203" spans="1:19" s="431" customFormat="1" ht="12.75" customHeight="1">
      <c r="A203" s="408" t="s">
        <v>24</v>
      </c>
      <c r="B203" s="139" t="s">
        <v>25</v>
      </c>
      <c r="C203" s="105">
        <v>3456</v>
      </c>
      <c r="D203" s="105">
        <f t="shared" si="75"/>
        <v>458.6900258809476</v>
      </c>
      <c r="E203" s="105">
        <v>458.69</v>
      </c>
      <c r="F203" s="89">
        <v>3000</v>
      </c>
      <c r="G203" s="89">
        <v>3000</v>
      </c>
      <c r="H203" s="89"/>
      <c r="I203" s="105"/>
      <c r="J203" s="105"/>
      <c r="K203" s="89"/>
      <c r="L203" s="105"/>
      <c r="M203" s="89"/>
      <c r="N203" s="105"/>
      <c r="O203" s="465"/>
      <c r="P203" s="387"/>
      <c r="Q203" s="387"/>
      <c r="R203" s="387"/>
      <c r="S203" s="387"/>
    </row>
    <row r="204" spans="1:19" s="431" customFormat="1" ht="12.75" customHeight="1">
      <c r="A204" s="408">
        <v>4223</v>
      </c>
      <c r="B204" s="138" t="s">
        <v>124</v>
      </c>
      <c r="C204" s="105">
        <v>1200896</v>
      </c>
      <c r="D204" s="105">
        <f t="shared" si="75"/>
        <v>159386.28973389076</v>
      </c>
      <c r="E204" s="105">
        <v>159386.29</v>
      </c>
      <c r="F204" s="89">
        <v>265000</v>
      </c>
      <c r="G204" s="89">
        <v>157000</v>
      </c>
      <c r="H204" s="89">
        <v>452500</v>
      </c>
      <c r="I204" s="105">
        <f t="shared" si="76"/>
        <v>170.75471698113208</v>
      </c>
      <c r="J204" s="105">
        <f t="shared" si="78"/>
        <v>288.21656050955414</v>
      </c>
      <c r="K204" s="89">
        <v>452500</v>
      </c>
      <c r="L204" s="105">
        <f t="shared" si="77"/>
        <v>100</v>
      </c>
      <c r="M204" s="89">
        <v>452500</v>
      </c>
      <c r="N204" s="105">
        <f t="shared" si="79"/>
        <v>100</v>
      </c>
      <c r="O204" s="465"/>
      <c r="P204" s="387"/>
      <c r="Q204" s="387"/>
      <c r="R204" s="387"/>
      <c r="S204" s="387"/>
    </row>
    <row r="205" spans="1:19" s="431" customFormat="1" ht="12.75" customHeight="1">
      <c r="A205" s="408" t="s">
        <v>27</v>
      </c>
      <c r="B205" s="139" t="s">
        <v>1</v>
      </c>
      <c r="C205" s="105">
        <v>48781</v>
      </c>
      <c r="D205" s="105">
        <f t="shared" si="75"/>
        <v>6474.351317273873</v>
      </c>
      <c r="E205" s="105">
        <v>6474.35</v>
      </c>
      <c r="F205" s="89">
        <v>13000</v>
      </c>
      <c r="G205" s="89">
        <v>13000</v>
      </c>
      <c r="H205" s="89">
        <v>10000</v>
      </c>
      <c r="I205" s="105">
        <f t="shared" si="76"/>
        <v>76.92307692307693</v>
      </c>
      <c r="J205" s="105">
        <f t="shared" si="78"/>
        <v>76.92307692307693</v>
      </c>
      <c r="K205" s="89">
        <v>10000</v>
      </c>
      <c r="L205" s="105">
        <f t="shared" si="77"/>
        <v>100</v>
      </c>
      <c r="M205" s="89">
        <v>10000</v>
      </c>
      <c r="N205" s="105">
        <f t="shared" si="79"/>
        <v>100</v>
      </c>
      <c r="O205" s="465"/>
      <c r="P205" s="387"/>
      <c r="Q205" s="387"/>
      <c r="R205" s="387"/>
      <c r="S205" s="387"/>
    </row>
    <row r="206" spans="1:19" s="431" customFormat="1" ht="12.75" customHeight="1">
      <c r="A206" s="409">
        <v>423</v>
      </c>
      <c r="B206" s="410" t="s">
        <v>206</v>
      </c>
      <c r="C206" s="104">
        <f aca="true" t="shared" si="80" ref="C206:M206">SUM(C207)</f>
        <v>229282</v>
      </c>
      <c r="D206" s="104">
        <f t="shared" si="75"/>
        <v>30430.95095892229</v>
      </c>
      <c r="E206" s="104">
        <f t="shared" si="80"/>
        <v>30430.95</v>
      </c>
      <c r="F206" s="92">
        <f t="shared" si="80"/>
        <v>219000</v>
      </c>
      <c r="G206" s="92">
        <f t="shared" si="80"/>
        <v>206000</v>
      </c>
      <c r="H206" s="92">
        <f t="shared" si="80"/>
        <v>43800</v>
      </c>
      <c r="I206" s="104">
        <f t="shared" si="76"/>
        <v>20</v>
      </c>
      <c r="J206" s="104">
        <f t="shared" si="78"/>
        <v>21.262135922330096</v>
      </c>
      <c r="K206" s="92">
        <f t="shared" si="80"/>
        <v>0</v>
      </c>
      <c r="L206" s="104"/>
      <c r="M206" s="92">
        <f t="shared" si="80"/>
        <v>0</v>
      </c>
      <c r="N206" s="104"/>
      <c r="O206" s="465"/>
      <c r="P206" s="387"/>
      <c r="Q206" s="387"/>
      <c r="R206" s="387"/>
      <c r="S206" s="387"/>
    </row>
    <row r="207" spans="1:19" s="431" customFormat="1" ht="12.75" customHeight="1">
      <c r="A207" s="408">
        <v>4231</v>
      </c>
      <c r="B207" s="139" t="s">
        <v>207</v>
      </c>
      <c r="C207" s="105">
        <v>229282</v>
      </c>
      <c r="D207" s="105">
        <f t="shared" si="75"/>
        <v>30430.95095892229</v>
      </c>
      <c r="E207" s="105">
        <v>30430.95</v>
      </c>
      <c r="F207" s="89">
        <v>219000</v>
      </c>
      <c r="G207" s="89">
        <v>206000</v>
      </c>
      <c r="H207" s="89">
        <v>43800</v>
      </c>
      <c r="I207" s="105">
        <f t="shared" si="76"/>
        <v>20</v>
      </c>
      <c r="J207" s="105">
        <f t="shared" si="78"/>
        <v>21.262135922330096</v>
      </c>
      <c r="K207" s="89">
        <v>0</v>
      </c>
      <c r="L207" s="105"/>
      <c r="M207" s="89">
        <v>0</v>
      </c>
      <c r="N207" s="105"/>
      <c r="O207" s="465"/>
      <c r="P207" s="387"/>
      <c r="Q207" s="387"/>
      <c r="R207" s="387"/>
      <c r="S207" s="387"/>
    </row>
    <row r="208" spans="1:19" s="431" customFormat="1" ht="12.75" customHeight="1">
      <c r="A208" s="405">
        <v>426</v>
      </c>
      <c r="B208" s="106" t="s">
        <v>87</v>
      </c>
      <c r="C208" s="104">
        <f>C209</f>
        <v>1430966</v>
      </c>
      <c r="D208" s="104">
        <f t="shared" si="75"/>
        <v>189921.8262658438</v>
      </c>
      <c r="E208" s="104">
        <f>E209</f>
        <v>189921.83</v>
      </c>
      <c r="F208" s="92">
        <f>F209</f>
        <v>498000</v>
      </c>
      <c r="G208" s="92">
        <f>G209</f>
        <v>698000</v>
      </c>
      <c r="H208" s="92">
        <f>H209</f>
        <v>162500</v>
      </c>
      <c r="I208" s="404">
        <f t="shared" si="76"/>
        <v>32.630522088353416</v>
      </c>
      <c r="J208" s="404">
        <f t="shared" si="78"/>
        <v>23.280802292263612</v>
      </c>
      <c r="K208" s="92">
        <f>K209</f>
        <v>162500</v>
      </c>
      <c r="L208" s="404">
        <f>K208/H208*100</f>
        <v>100</v>
      </c>
      <c r="M208" s="92">
        <f>M209</f>
        <v>162500</v>
      </c>
      <c r="N208" s="404">
        <f>M208/K208*100</f>
        <v>100</v>
      </c>
      <c r="O208" s="465"/>
      <c r="P208" s="387"/>
      <c r="Q208" s="387"/>
      <c r="R208" s="387"/>
      <c r="S208" s="387"/>
    </row>
    <row r="209" spans="1:19" s="431" customFormat="1" ht="12.75" customHeight="1">
      <c r="A209" s="408">
        <v>4262</v>
      </c>
      <c r="B209" s="411" t="s">
        <v>125</v>
      </c>
      <c r="C209" s="105">
        <v>1430966</v>
      </c>
      <c r="D209" s="105">
        <f t="shared" si="75"/>
        <v>189921.8262658438</v>
      </c>
      <c r="E209" s="105">
        <v>189921.83</v>
      </c>
      <c r="F209" s="89">
        <v>498000</v>
      </c>
      <c r="G209" s="89">
        <v>698000</v>
      </c>
      <c r="H209" s="89">
        <v>162500</v>
      </c>
      <c r="I209" s="105">
        <f t="shared" si="76"/>
        <v>32.630522088353416</v>
      </c>
      <c r="J209" s="105">
        <f t="shared" si="78"/>
        <v>23.280802292263612</v>
      </c>
      <c r="K209" s="89">
        <v>162500</v>
      </c>
      <c r="L209" s="105">
        <f>K209/H209*100</f>
        <v>100</v>
      </c>
      <c r="M209" s="89">
        <v>162500</v>
      </c>
      <c r="N209" s="105">
        <f>M209/K209*100</f>
        <v>100</v>
      </c>
      <c r="O209" s="465"/>
      <c r="P209" s="387"/>
      <c r="Q209" s="387"/>
      <c r="R209" s="387"/>
      <c r="S209" s="387"/>
    </row>
    <row r="210" spans="1:19" s="431" customFormat="1" ht="12.75" customHeight="1">
      <c r="A210" s="405">
        <v>45</v>
      </c>
      <c r="B210" s="412" t="s">
        <v>28</v>
      </c>
      <c r="C210" s="104">
        <f aca="true" t="shared" si="81" ref="C210:H211">C211</f>
        <v>6899668</v>
      </c>
      <c r="D210" s="104">
        <f t="shared" si="75"/>
        <v>915743.3140885261</v>
      </c>
      <c r="E210" s="104">
        <f t="shared" si="81"/>
        <v>915743.31</v>
      </c>
      <c r="F210" s="92">
        <f t="shared" si="81"/>
        <v>3053000</v>
      </c>
      <c r="G210" s="92">
        <f t="shared" si="81"/>
        <v>1753000</v>
      </c>
      <c r="H210" s="92">
        <f t="shared" si="81"/>
        <v>3318000</v>
      </c>
      <c r="I210" s="404">
        <f t="shared" si="76"/>
        <v>108.67998689813298</v>
      </c>
      <c r="J210" s="404">
        <f t="shared" si="78"/>
        <v>189.27552766685682</v>
      </c>
      <c r="K210" s="92">
        <f>K211</f>
        <v>3318000</v>
      </c>
      <c r="L210" s="404">
        <f>K210/H210*100</f>
        <v>100</v>
      </c>
      <c r="M210" s="92">
        <f>M211</f>
        <v>3318000</v>
      </c>
      <c r="N210" s="404">
        <f>M210/K210*100</f>
        <v>100</v>
      </c>
      <c r="O210" s="465"/>
      <c r="P210" s="387"/>
      <c r="Q210" s="387"/>
      <c r="R210" s="387"/>
      <c r="S210" s="387"/>
    </row>
    <row r="211" spans="1:19" s="431" customFormat="1" ht="12.75" customHeight="1">
      <c r="A211" s="409">
        <v>451</v>
      </c>
      <c r="B211" s="412" t="s">
        <v>0</v>
      </c>
      <c r="C211" s="104">
        <f t="shared" si="81"/>
        <v>6899668</v>
      </c>
      <c r="D211" s="104">
        <f t="shared" si="75"/>
        <v>915743.3140885261</v>
      </c>
      <c r="E211" s="104">
        <f t="shared" si="81"/>
        <v>915743.31</v>
      </c>
      <c r="F211" s="92">
        <f t="shared" si="81"/>
        <v>3053000</v>
      </c>
      <c r="G211" s="92">
        <f t="shared" si="81"/>
        <v>1753000</v>
      </c>
      <c r="H211" s="92">
        <f t="shared" si="81"/>
        <v>3318000</v>
      </c>
      <c r="I211" s="404">
        <f t="shared" si="76"/>
        <v>108.67998689813298</v>
      </c>
      <c r="J211" s="404">
        <f t="shared" si="78"/>
        <v>189.27552766685682</v>
      </c>
      <c r="K211" s="92">
        <f>K212</f>
        <v>3318000</v>
      </c>
      <c r="L211" s="404">
        <f>K211/H211*100</f>
        <v>100</v>
      </c>
      <c r="M211" s="92">
        <f>M212</f>
        <v>3318000</v>
      </c>
      <c r="N211" s="404">
        <f>M211/K211*100</f>
        <v>100</v>
      </c>
      <c r="O211" s="465"/>
      <c r="P211" s="387"/>
      <c r="Q211" s="387"/>
      <c r="R211" s="387"/>
      <c r="S211" s="387"/>
    </row>
    <row r="212" spans="1:19" s="431" customFormat="1" ht="12.75" customHeight="1">
      <c r="A212" s="408">
        <v>4511</v>
      </c>
      <c r="B212" s="411" t="s">
        <v>0</v>
      </c>
      <c r="C212" s="105">
        <v>6899668</v>
      </c>
      <c r="D212" s="105">
        <f t="shared" si="75"/>
        <v>915743.3140885261</v>
      </c>
      <c r="E212" s="105">
        <v>915743.31</v>
      </c>
      <c r="F212" s="89">
        <v>3053000</v>
      </c>
      <c r="G212" s="89">
        <v>1753000</v>
      </c>
      <c r="H212" s="89">
        <v>3318000</v>
      </c>
      <c r="I212" s="105">
        <f t="shared" si="76"/>
        <v>108.67998689813298</v>
      </c>
      <c r="J212" s="105">
        <f t="shared" si="78"/>
        <v>189.27552766685682</v>
      </c>
      <c r="K212" s="89">
        <v>3318000</v>
      </c>
      <c r="L212" s="105">
        <f>K212/H212*100</f>
        <v>100</v>
      </c>
      <c r="M212" s="89">
        <v>3318000</v>
      </c>
      <c r="N212" s="105">
        <f>M212/K212*100</f>
        <v>100</v>
      </c>
      <c r="O212" s="465"/>
      <c r="P212" s="387"/>
      <c r="Q212" s="387"/>
      <c r="R212" s="387"/>
      <c r="S212" s="387"/>
    </row>
    <row r="213" spans="1:19" s="431" customFormat="1" ht="12.75" customHeight="1">
      <c r="A213" s="408"/>
      <c r="B213" s="139"/>
      <c r="C213" s="105"/>
      <c r="D213" s="105"/>
      <c r="E213" s="105"/>
      <c r="F213" s="89"/>
      <c r="G213" s="89"/>
      <c r="H213" s="540"/>
      <c r="I213" s="538"/>
      <c r="J213" s="538"/>
      <c r="K213" s="540"/>
      <c r="L213" s="538"/>
      <c r="M213" s="540"/>
      <c r="N213" s="538"/>
      <c r="O213" s="465"/>
      <c r="P213" s="387"/>
      <c r="Q213" s="387"/>
      <c r="R213" s="387"/>
      <c r="S213" s="387"/>
    </row>
    <row r="214" spans="1:19" s="431" customFormat="1" ht="19.5" customHeight="1">
      <c r="A214" s="410">
        <v>6001</v>
      </c>
      <c r="B214" s="410" t="s">
        <v>154</v>
      </c>
      <c r="C214" s="122">
        <f>C216+C222+C274</f>
        <v>1309263509</v>
      </c>
      <c r="D214" s="526">
        <f>C214/$O$2</f>
        <v>173769129.86926803</v>
      </c>
      <c r="E214" s="122">
        <f>E216+E222+E274</f>
        <v>173769129.88</v>
      </c>
      <c r="F214" s="382">
        <f>F216+F222+F274</f>
        <v>193797500</v>
      </c>
      <c r="G214" s="382">
        <f>G216+G222+G274</f>
        <v>199342100</v>
      </c>
      <c r="H214" s="382">
        <f>H216+H222+H274</f>
        <v>230536000</v>
      </c>
      <c r="I214" s="550">
        <f>H214/F214*100</f>
        <v>118.95715889007856</v>
      </c>
      <c r="J214" s="550">
        <f t="shared" si="78"/>
        <v>115.64842549566801</v>
      </c>
      <c r="K214" s="382">
        <f>K216+K222+K274</f>
        <v>252381000</v>
      </c>
      <c r="L214" s="550">
        <f>K214/H214*100</f>
        <v>109.47574348474858</v>
      </c>
      <c r="M214" s="382">
        <f>M216+M222+M274</f>
        <v>254226000</v>
      </c>
      <c r="N214" s="550">
        <f>M214/K214*100</f>
        <v>100.73103759791744</v>
      </c>
      <c r="O214" s="465"/>
      <c r="P214" s="387"/>
      <c r="Q214" s="387"/>
      <c r="R214" s="387"/>
      <c r="S214" s="387"/>
    </row>
    <row r="215" spans="1:19" s="431" customFormat="1" ht="14.25" customHeight="1">
      <c r="A215" s="410"/>
      <c r="B215" s="410"/>
      <c r="C215" s="122"/>
      <c r="D215" s="122"/>
      <c r="E215" s="122"/>
      <c r="F215" s="382"/>
      <c r="G215" s="382"/>
      <c r="H215" s="544"/>
      <c r="I215" s="545"/>
      <c r="J215" s="545"/>
      <c r="K215" s="544"/>
      <c r="L215" s="545"/>
      <c r="M215" s="544"/>
      <c r="N215" s="545"/>
      <c r="O215" s="465"/>
      <c r="P215" s="387"/>
      <c r="Q215" s="387"/>
      <c r="R215" s="387"/>
      <c r="S215" s="387"/>
    </row>
    <row r="216" spans="1:19" s="431" customFormat="1" ht="30" customHeight="1">
      <c r="A216" s="106" t="s">
        <v>242</v>
      </c>
      <c r="B216" s="447" t="s">
        <v>156</v>
      </c>
      <c r="C216" s="104">
        <f aca="true" t="shared" si="82" ref="C216:H217">C217</f>
        <v>1245408672</v>
      </c>
      <c r="D216" s="524">
        <f>C216/$O$2</f>
        <v>165294136.57176986</v>
      </c>
      <c r="E216" s="104">
        <f t="shared" si="82"/>
        <v>165294136.58</v>
      </c>
      <c r="F216" s="92">
        <f t="shared" si="82"/>
        <v>183421000</v>
      </c>
      <c r="G216" s="92">
        <f t="shared" si="82"/>
        <v>188765600</v>
      </c>
      <c r="H216" s="92">
        <f t="shared" si="82"/>
        <v>219600000</v>
      </c>
      <c r="I216" s="404">
        <f>H216/F216*100</f>
        <v>119.72456807017736</v>
      </c>
      <c r="J216" s="404">
        <f t="shared" si="78"/>
        <v>116.3347559089156</v>
      </c>
      <c r="K216" s="92">
        <f>K217</f>
        <v>241150000</v>
      </c>
      <c r="L216" s="404">
        <f>K216/H216*100</f>
        <v>109.81329690346084</v>
      </c>
      <c r="M216" s="92">
        <f>M217</f>
        <v>242700000</v>
      </c>
      <c r="N216" s="404">
        <f>M216/K216*100</f>
        <v>100.64275347294216</v>
      </c>
      <c r="O216" s="465"/>
      <c r="P216" s="387"/>
      <c r="Q216" s="387"/>
      <c r="R216" s="387"/>
      <c r="S216" s="387"/>
    </row>
    <row r="217" spans="1:19" s="431" customFormat="1" ht="25.5">
      <c r="A217" s="435">
        <v>37</v>
      </c>
      <c r="B217" s="107" t="s">
        <v>129</v>
      </c>
      <c r="C217" s="104">
        <f t="shared" si="82"/>
        <v>1245408672</v>
      </c>
      <c r="D217" s="524">
        <f>C217/$O$2</f>
        <v>165294136.57176986</v>
      </c>
      <c r="E217" s="104">
        <f t="shared" si="82"/>
        <v>165294136.58</v>
      </c>
      <c r="F217" s="92">
        <f t="shared" si="82"/>
        <v>183421000</v>
      </c>
      <c r="G217" s="92">
        <f t="shared" si="82"/>
        <v>188765600</v>
      </c>
      <c r="H217" s="92">
        <f t="shared" si="82"/>
        <v>219600000</v>
      </c>
      <c r="I217" s="404">
        <f>H217/F217*100</f>
        <v>119.72456807017736</v>
      </c>
      <c r="J217" s="404">
        <f t="shared" si="78"/>
        <v>116.3347559089156</v>
      </c>
      <c r="K217" s="92">
        <f>K218</f>
        <v>241150000</v>
      </c>
      <c r="L217" s="404">
        <f>K217/H217*100</f>
        <v>109.81329690346084</v>
      </c>
      <c r="M217" s="92">
        <f>M218</f>
        <v>242700000</v>
      </c>
      <c r="N217" s="404">
        <f>M217/K217*100</f>
        <v>100.64275347294216</v>
      </c>
      <c r="O217" s="465"/>
      <c r="P217" s="387"/>
      <c r="Q217" s="387"/>
      <c r="R217" s="387"/>
      <c r="S217" s="387"/>
    </row>
    <row r="218" spans="1:19" s="431" customFormat="1" ht="12.75">
      <c r="A218" s="107">
        <v>371</v>
      </c>
      <c r="B218" s="107" t="s">
        <v>126</v>
      </c>
      <c r="C218" s="104">
        <f>SUM(C219:C220)</f>
        <v>1245408672</v>
      </c>
      <c r="D218" s="524">
        <f>C218/$O$2</f>
        <v>165294136.57176986</v>
      </c>
      <c r="E218" s="104">
        <f>SUM(E219:E220)</f>
        <v>165294136.58</v>
      </c>
      <c r="F218" s="92">
        <f>SUM(F219:F220)</f>
        <v>183421000</v>
      </c>
      <c r="G218" s="92">
        <f>SUM(G219:G220)</f>
        <v>188765600</v>
      </c>
      <c r="H218" s="92">
        <f>SUM(H219:H220)</f>
        <v>219600000</v>
      </c>
      <c r="I218" s="404">
        <f>H218/F218*100</f>
        <v>119.72456807017736</v>
      </c>
      <c r="J218" s="404">
        <f t="shared" si="78"/>
        <v>116.3347559089156</v>
      </c>
      <c r="K218" s="92">
        <f>SUM(K219:K220)</f>
        <v>241150000</v>
      </c>
      <c r="L218" s="404">
        <f>K218/H218*100</f>
        <v>109.81329690346084</v>
      </c>
      <c r="M218" s="92">
        <f>SUM(M219:M220)</f>
        <v>242700000</v>
      </c>
      <c r="N218" s="404">
        <f>M218/K218*100</f>
        <v>100.64275347294216</v>
      </c>
      <c r="O218" s="465"/>
      <c r="P218" s="387"/>
      <c r="Q218" s="387"/>
      <c r="R218" s="387"/>
      <c r="S218" s="387"/>
    </row>
    <row r="219" spans="1:19" s="431" customFormat="1" ht="27">
      <c r="A219" s="430" t="s">
        <v>133</v>
      </c>
      <c r="B219" s="141" t="s">
        <v>148</v>
      </c>
      <c r="C219" s="105">
        <v>249870377</v>
      </c>
      <c r="D219" s="105">
        <f>C219/$O$2</f>
        <v>33163498.175061382</v>
      </c>
      <c r="E219" s="105">
        <v>33163498.18</v>
      </c>
      <c r="F219" s="89">
        <v>33145000</v>
      </c>
      <c r="G219" s="89">
        <v>35645000</v>
      </c>
      <c r="H219" s="89">
        <v>44059000</v>
      </c>
      <c r="I219" s="105">
        <f>H219/F219*100</f>
        <v>132.9280434454669</v>
      </c>
      <c r="J219" s="105">
        <f t="shared" si="78"/>
        <v>123.60499368775425</v>
      </c>
      <c r="K219" s="89">
        <v>44400000</v>
      </c>
      <c r="L219" s="105">
        <f>K219/H219*100</f>
        <v>100.77396218706734</v>
      </c>
      <c r="M219" s="89">
        <v>44700000</v>
      </c>
      <c r="N219" s="105">
        <f>M219/K219*100</f>
        <v>100.67567567567568</v>
      </c>
      <c r="O219" s="465"/>
      <c r="P219" s="387"/>
      <c r="Q219" s="387"/>
      <c r="R219" s="387"/>
      <c r="S219" s="387"/>
    </row>
    <row r="220" spans="1:19" s="431" customFormat="1" ht="13.5">
      <c r="A220" s="430" t="s">
        <v>160</v>
      </c>
      <c r="B220" s="113" t="s">
        <v>147</v>
      </c>
      <c r="C220" s="105">
        <v>995538295</v>
      </c>
      <c r="D220" s="105">
        <f>C220/$O$2</f>
        <v>132130638.39670847</v>
      </c>
      <c r="E220" s="105">
        <v>132130638.4</v>
      </c>
      <c r="F220" s="89">
        <v>150276000</v>
      </c>
      <c r="G220" s="89">
        <v>153120600</v>
      </c>
      <c r="H220" s="89">
        <v>175541000</v>
      </c>
      <c r="I220" s="105">
        <f>H220/F220*100</f>
        <v>116.81239852005643</v>
      </c>
      <c r="J220" s="105">
        <f t="shared" si="78"/>
        <v>114.64231461997929</v>
      </c>
      <c r="K220" s="89">
        <v>196750000</v>
      </c>
      <c r="L220" s="105">
        <f>K220/H220*100</f>
        <v>112.08207769125163</v>
      </c>
      <c r="M220" s="89">
        <v>198000000</v>
      </c>
      <c r="N220" s="105">
        <f>M220/K220*100</f>
        <v>100.63532401524778</v>
      </c>
      <c r="O220" s="465"/>
      <c r="P220" s="387"/>
      <c r="Q220" s="387"/>
      <c r="R220" s="387"/>
      <c r="S220" s="387"/>
    </row>
    <row r="221" spans="1:19" s="431" customFormat="1" ht="12.75" customHeight="1">
      <c r="A221" s="408"/>
      <c r="B221" s="139"/>
      <c r="C221" s="105"/>
      <c r="D221" s="105"/>
      <c r="E221" s="105"/>
      <c r="F221" s="89"/>
      <c r="G221" s="89"/>
      <c r="H221" s="540"/>
      <c r="I221" s="538"/>
      <c r="J221" s="538"/>
      <c r="K221" s="540"/>
      <c r="L221" s="538"/>
      <c r="M221" s="540"/>
      <c r="N221" s="538"/>
      <c r="O221" s="465"/>
      <c r="P221" s="387"/>
      <c r="Q221" s="387"/>
      <c r="R221" s="387"/>
      <c r="S221" s="387"/>
    </row>
    <row r="222" spans="1:19" s="431" customFormat="1" ht="27.75" customHeight="1">
      <c r="A222" s="106" t="s">
        <v>243</v>
      </c>
      <c r="B222" s="447" t="s">
        <v>155</v>
      </c>
      <c r="C222" s="104">
        <f>C223+C233+C265+C270</f>
        <v>63673134</v>
      </c>
      <c r="D222" s="104">
        <f aca="true" t="shared" si="83" ref="D222:D253">C222/$O$2</f>
        <v>8450877.165040812</v>
      </c>
      <c r="E222" s="104">
        <f>E223+E233+E265+E270</f>
        <v>8450877.17</v>
      </c>
      <c r="F222" s="92">
        <f>F223+F233+F265+F270</f>
        <v>10322500</v>
      </c>
      <c r="G222" s="92">
        <f>G223+G233+G265+G270</f>
        <v>10537500</v>
      </c>
      <c r="H222" s="92">
        <f>H223+H233+H265+H270</f>
        <v>10896000</v>
      </c>
      <c r="I222" s="404">
        <f aca="true" t="shared" si="84" ref="I222:I253">H222/F222*100</f>
        <v>105.55582465488011</v>
      </c>
      <c r="J222" s="404">
        <f t="shared" si="78"/>
        <v>103.40213523131672</v>
      </c>
      <c r="K222" s="92">
        <f>K223+K233+K265+K270</f>
        <v>11191000</v>
      </c>
      <c r="L222" s="404">
        <f aca="true" t="shared" si="85" ref="L222:L253">K222/H222*100</f>
        <v>102.70741556534509</v>
      </c>
      <c r="M222" s="92">
        <f>M223+M233+M265+M270</f>
        <v>11486000</v>
      </c>
      <c r="N222" s="404">
        <f aca="true" t="shared" si="86" ref="N222:N232">M222/K222*100</f>
        <v>102.63604682334018</v>
      </c>
      <c r="O222" s="465"/>
      <c r="P222" s="387"/>
      <c r="Q222" s="518"/>
      <c r="R222" s="518"/>
      <c r="S222" s="387"/>
    </row>
    <row r="223" spans="1:19" s="431" customFormat="1" ht="12.75" customHeight="1">
      <c r="A223" s="442">
        <v>31</v>
      </c>
      <c r="B223" s="441" t="s">
        <v>54</v>
      </c>
      <c r="C223" s="104">
        <f>C224+C228+C230</f>
        <v>40316157</v>
      </c>
      <c r="D223" s="104">
        <f t="shared" si="83"/>
        <v>5350873.581524985</v>
      </c>
      <c r="E223" s="104">
        <f>E224+E228+E230</f>
        <v>5350873.580000001</v>
      </c>
      <c r="F223" s="92">
        <f>F224+F228+F230</f>
        <v>5862500</v>
      </c>
      <c r="G223" s="92">
        <f>G224+G228+G230</f>
        <v>6227500</v>
      </c>
      <c r="H223" s="92">
        <f>H224+H228+H230</f>
        <v>6585000</v>
      </c>
      <c r="I223" s="404">
        <f t="shared" si="84"/>
        <v>112.32409381663113</v>
      </c>
      <c r="J223" s="404">
        <f t="shared" si="78"/>
        <v>105.74066639903654</v>
      </c>
      <c r="K223" s="92">
        <f>K224+K228+K230</f>
        <v>6830000</v>
      </c>
      <c r="L223" s="404">
        <f t="shared" si="85"/>
        <v>103.72057706909644</v>
      </c>
      <c r="M223" s="92">
        <f>M224+M228+M230</f>
        <v>7075000</v>
      </c>
      <c r="N223" s="404">
        <f t="shared" si="86"/>
        <v>103.58711566617862</v>
      </c>
      <c r="O223" s="465"/>
      <c r="P223" s="387"/>
      <c r="Q223" s="387"/>
      <c r="R223" s="387"/>
      <c r="S223" s="387"/>
    </row>
    <row r="224" spans="1:19" s="431" customFormat="1" ht="12.75" customHeight="1">
      <c r="A224" s="442">
        <v>311</v>
      </c>
      <c r="B224" s="441" t="s">
        <v>97</v>
      </c>
      <c r="C224" s="104">
        <f>SUM(C225:C227)</f>
        <v>33397002</v>
      </c>
      <c r="D224" s="104">
        <f t="shared" si="83"/>
        <v>4432543.8980688825</v>
      </c>
      <c r="E224" s="104">
        <f>SUM(E225:E227)</f>
        <v>4432543.9</v>
      </c>
      <c r="F224" s="92">
        <f>SUM(F225:F227)</f>
        <v>4907500</v>
      </c>
      <c r="G224" s="92">
        <f>SUM(G225:G227)</f>
        <v>5157500</v>
      </c>
      <c r="H224" s="92">
        <f>SUM(H225:H227)</f>
        <v>5475000</v>
      </c>
      <c r="I224" s="404">
        <f t="shared" si="84"/>
        <v>111.56393275598573</v>
      </c>
      <c r="J224" s="404">
        <f t="shared" si="78"/>
        <v>106.15608337372757</v>
      </c>
      <c r="K224" s="92">
        <f>SUM(K225:K227)</f>
        <v>5675000</v>
      </c>
      <c r="L224" s="404">
        <f t="shared" si="85"/>
        <v>103.65296803652969</v>
      </c>
      <c r="M224" s="92">
        <f>SUM(M225:M227)</f>
        <v>5875000</v>
      </c>
      <c r="N224" s="404">
        <f t="shared" si="86"/>
        <v>103.52422907488987</v>
      </c>
      <c r="O224" s="465"/>
      <c r="P224" s="387"/>
      <c r="Q224" s="387"/>
      <c r="R224" s="387"/>
      <c r="S224" s="387"/>
    </row>
    <row r="225" spans="1:19" s="431" customFormat="1" ht="12.75" customHeight="1">
      <c r="A225" s="406">
        <v>3111</v>
      </c>
      <c r="B225" s="138" t="s">
        <v>56</v>
      </c>
      <c r="C225" s="105">
        <v>29019258</v>
      </c>
      <c r="D225" s="105">
        <f t="shared" si="83"/>
        <v>3851517.4198686043</v>
      </c>
      <c r="E225" s="105">
        <v>3851517.42</v>
      </c>
      <c r="F225" s="89">
        <v>4271000</v>
      </c>
      <c r="G225" s="89">
        <v>4501000</v>
      </c>
      <c r="H225" s="89">
        <v>4800000</v>
      </c>
      <c r="I225" s="105">
        <f t="shared" si="84"/>
        <v>112.38585811285414</v>
      </c>
      <c r="J225" s="105">
        <f t="shared" si="78"/>
        <v>106.64296822928239</v>
      </c>
      <c r="K225" s="89">
        <v>5000000</v>
      </c>
      <c r="L225" s="105">
        <f t="shared" si="85"/>
        <v>104.16666666666667</v>
      </c>
      <c r="M225" s="89">
        <v>5200000</v>
      </c>
      <c r="N225" s="105">
        <f t="shared" si="86"/>
        <v>104</v>
      </c>
      <c r="P225" s="387"/>
      <c r="Q225" s="387"/>
      <c r="R225" s="387"/>
      <c r="S225" s="387"/>
    </row>
    <row r="226" spans="1:19" s="431" customFormat="1" ht="12.75" customHeight="1">
      <c r="A226" s="406">
        <v>3113</v>
      </c>
      <c r="B226" s="138" t="s">
        <v>94</v>
      </c>
      <c r="C226" s="105">
        <v>158868</v>
      </c>
      <c r="D226" s="105">
        <f t="shared" si="83"/>
        <v>21085.40712721481</v>
      </c>
      <c r="E226" s="105">
        <v>21085.41</v>
      </c>
      <c r="F226" s="89">
        <v>29500</v>
      </c>
      <c r="G226" s="89">
        <v>32500</v>
      </c>
      <c r="H226" s="89">
        <v>35000</v>
      </c>
      <c r="I226" s="105">
        <f t="shared" si="84"/>
        <v>118.64406779661016</v>
      </c>
      <c r="J226" s="105">
        <f t="shared" si="78"/>
        <v>107.6923076923077</v>
      </c>
      <c r="K226" s="89">
        <v>35000</v>
      </c>
      <c r="L226" s="105">
        <f t="shared" si="85"/>
        <v>100</v>
      </c>
      <c r="M226" s="89">
        <v>35000</v>
      </c>
      <c r="N226" s="105">
        <f t="shared" si="86"/>
        <v>100</v>
      </c>
      <c r="O226" s="465"/>
      <c r="P226" s="387"/>
      <c r="Q226" s="387"/>
      <c r="R226" s="387"/>
      <c r="S226" s="387"/>
    </row>
    <row r="227" spans="1:19" s="431" customFormat="1" ht="12.75" customHeight="1">
      <c r="A227" s="406">
        <v>3114</v>
      </c>
      <c r="B227" s="138" t="s">
        <v>136</v>
      </c>
      <c r="C227" s="105">
        <v>4218876</v>
      </c>
      <c r="D227" s="105">
        <f t="shared" si="83"/>
        <v>559941.0710730639</v>
      </c>
      <c r="E227" s="105">
        <v>559941.07</v>
      </c>
      <c r="F227" s="89">
        <v>607000</v>
      </c>
      <c r="G227" s="89">
        <v>624000</v>
      </c>
      <c r="H227" s="89">
        <v>640000</v>
      </c>
      <c r="I227" s="105">
        <f t="shared" si="84"/>
        <v>105.43657331136738</v>
      </c>
      <c r="J227" s="105">
        <f t="shared" si="78"/>
        <v>102.56410256410255</v>
      </c>
      <c r="K227" s="89">
        <v>640000</v>
      </c>
      <c r="L227" s="105">
        <f t="shared" si="85"/>
        <v>100</v>
      </c>
      <c r="M227" s="89">
        <v>640000</v>
      </c>
      <c r="N227" s="105">
        <f t="shared" si="86"/>
        <v>100</v>
      </c>
      <c r="O227" s="465"/>
      <c r="P227" s="387"/>
      <c r="Q227" s="387"/>
      <c r="R227" s="387"/>
      <c r="S227" s="387"/>
    </row>
    <row r="228" spans="1:19" s="431" customFormat="1" ht="12.75" customHeight="1">
      <c r="A228" s="442">
        <v>312</v>
      </c>
      <c r="B228" s="441" t="s">
        <v>58</v>
      </c>
      <c r="C228" s="104">
        <f aca="true" t="shared" si="87" ref="C228:M228">C229</f>
        <v>1640642</v>
      </c>
      <c r="D228" s="104">
        <f t="shared" si="83"/>
        <v>217750.6138429889</v>
      </c>
      <c r="E228" s="104">
        <f t="shared" si="87"/>
        <v>217750.61</v>
      </c>
      <c r="F228" s="92">
        <f t="shared" si="87"/>
        <v>206000</v>
      </c>
      <c r="G228" s="92">
        <f t="shared" si="87"/>
        <v>251000</v>
      </c>
      <c r="H228" s="92">
        <f t="shared" si="87"/>
        <v>280000</v>
      </c>
      <c r="I228" s="404">
        <f t="shared" si="84"/>
        <v>135.92233009708738</v>
      </c>
      <c r="J228" s="404">
        <f t="shared" si="78"/>
        <v>111.55378486055776</v>
      </c>
      <c r="K228" s="92">
        <f t="shared" si="87"/>
        <v>290000</v>
      </c>
      <c r="L228" s="404">
        <f t="shared" si="85"/>
        <v>103.57142857142858</v>
      </c>
      <c r="M228" s="92">
        <f t="shared" si="87"/>
        <v>300000</v>
      </c>
      <c r="N228" s="404">
        <f t="shared" si="86"/>
        <v>103.44827586206897</v>
      </c>
      <c r="O228" s="465"/>
      <c r="P228" s="387"/>
      <c r="Q228" s="387"/>
      <c r="R228" s="387"/>
      <c r="S228" s="387"/>
    </row>
    <row r="229" spans="1:19" s="431" customFormat="1" ht="12.75" customHeight="1">
      <c r="A229" s="406">
        <v>3121</v>
      </c>
      <c r="B229" s="138" t="s">
        <v>58</v>
      </c>
      <c r="C229" s="105">
        <v>1640642</v>
      </c>
      <c r="D229" s="105">
        <f t="shared" si="83"/>
        <v>217750.6138429889</v>
      </c>
      <c r="E229" s="105">
        <v>217750.61</v>
      </c>
      <c r="F229" s="89">
        <v>206000</v>
      </c>
      <c r="G229" s="89">
        <v>251000</v>
      </c>
      <c r="H229" s="89">
        <v>280000</v>
      </c>
      <c r="I229" s="105">
        <f t="shared" si="84"/>
        <v>135.92233009708738</v>
      </c>
      <c r="J229" s="105">
        <f t="shared" si="78"/>
        <v>111.55378486055776</v>
      </c>
      <c r="K229" s="89">
        <v>290000</v>
      </c>
      <c r="L229" s="105">
        <f t="shared" si="85"/>
        <v>103.57142857142858</v>
      </c>
      <c r="M229" s="89">
        <v>300000</v>
      </c>
      <c r="N229" s="105">
        <f t="shared" si="86"/>
        <v>103.44827586206897</v>
      </c>
      <c r="O229" s="465"/>
      <c r="P229" s="387"/>
      <c r="Q229" s="387"/>
      <c r="R229" s="387"/>
      <c r="S229" s="387"/>
    </row>
    <row r="230" spans="1:19" s="431" customFormat="1" ht="12.75" customHeight="1">
      <c r="A230" s="442">
        <v>313</v>
      </c>
      <c r="B230" s="441" t="s">
        <v>59</v>
      </c>
      <c r="C230" s="104">
        <f>C231+C232</f>
        <v>5278513</v>
      </c>
      <c r="D230" s="104">
        <f t="shared" si="83"/>
        <v>700579.069613113</v>
      </c>
      <c r="E230" s="104">
        <f>E231+E232</f>
        <v>700579.07</v>
      </c>
      <c r="F230" s="92">
        <f>F231+F232</f>
        <v>749000</v>
      </c>
      <c r="G230" s="92">
        <f>G231+G232</f>
        <v>819000</v>
      </c>
      <c r="H230" s="92">
        <f>H231+H232</f>
        <v>830000</v>
      </c>
      <c r="I230" s="404">
        <f t="shared" si="84"/>
        <v>110.81441922563417</v>
      </c>
      <c r="J230" s="404">
        <f t="shared" si="78"/>
        <v>101.34310134310134</v>
      </c>
      <c r="K230" s="92">
        <f>K231+K232</f>
        <v>865000</v>
      </c>
      <c r="L230" s="404">
        <f t="shared" si="85"/>
        <v>104.21686746987953</v>
      </c>
      <c r="M230" s="92">
        <f>M231+M232</f>
        <v>900000</v>
      </c>
      <c r="N230" s="404">
        <f t="shared" si="86"/>
        <v>104.04624277456647</v>
      </c>
      <c r="O230" s="465"/>
      <c r="P230" s="387"/>
      <c r="Q230" s="387"/>
      <c r="R230" s="387"/>
      <c r="S230" s="387"/>
    </row>
    <row r="231" spans="1:19" s="431" customFormat="1" ht="12.75" customHeight="1">
      <c r="A231" s="406">
        <v>3132</v>
      </c>
      <c r="B231" s="138" t="s">
        <v>95</v>
      </c>
      <c r="C231" s="105">
        <v>5278513</v>
      </c>
      <c r="D231" s="105">
        <f t="shared" si="83"/>
        <v>700579.069613113</v>
      </c>
      <c r="E231" s="105">
        <v>700579.07</v>
      </c>
      <c r="F231" s="89">
        <v>749000</v>
      </c>
      <c r="G231" s="89">
        <v>819000</v>
      </c>
      <c r="H231" s="89">
        <v>830000</v>
      </c>
      <c r="I231" s="105">
        <f t="shared" si="84"/>
        <v>110.81441922563417</v>
      </c>
      <c r="J231" s="105">
        <f t="shared" si="78"/>
        <v>101.34310134310134</v>
      </c>
      <c r="K231" s="89">
        <v>865000</v>
      </c>
      <c r="L231" s="105">
        <f t="shared" si="85"/>
        <v>104.21686746987953</v>
      </c>
      <c r="M231" s="89">
        <v>900000</v>
      </c>
      <c r="N231" s="105">
        <f t="shared" si="86"/>
        <v>104.04624277456647</v>
      </c>
      <c r="O231" s="465"/>
      <c r="P231" s="387"/>
      <c r="Q231" s="387"/>
      <c r="R231" s="387"/>
      <c r="S231" s="387"/>
    </row>
    <row r="232" spans="1:19" s="431" customFormat="1" ht="12.75" customHeight="1" hidden="1">
      <c r="A232" s="406">
        <v>3133</v>
      </c>
      <c r="B232" s="138" t="s">
        <v>96</v>
      </c>
      <c r="C232" s="105">
        <v>0</v>
      </c>
      <c r="D232" s="105">
        <f t="shared" si="83"/>
        <v>0</v>
      </c>
      <c r="E232" s="105">
        <v>0</v>
      </c>
      <c r="F232" s="89">
        <v>0</v>
      </c>
      <c r="G232" s="89">
        <v>0</v>
      </c>
      <c r="H232" s="89">
        <v>0</v>
      </c>
      <c r="I232" s="105" t="e">
        <f t="shared" si="84"/>
        <v>#DIV/0!</v>
      </c>
      <c r="J232" s="105" t="e">
        <f t="shared" si="78"/>
        <v>#DIV/0!</v>
      </c>
      <c r="K232" s="89">
        <v>0</v>
      </c>
      <c r="L232" s="105" t="e">
        <f t="shared" si="85"/>
        <v>#DIV/0!</v>
      </c>
      <c r="M232" s="89">
        <v>0</v>
      </c>
      <c r="N232" s="105" t="e">
        <f t="shared" si="86"/>
        <v>#DIV/0!</v>
      </c>
      <c r="O232" s="465"/>
      <c r="P232" s="387"/>
      <c r="Q232" s="387"/>
      <c r="R232" s="387"/>
      <c r="S232" s="387"/>
    </row>
    <row r="233" spans="1:19" s="431" customFormat="1" ht="12.75" customHeight="1">
      <c r="A233" s="442">
        <v>32</v>
      </c>
      <c r="B233" s="106" t="s">
        <v>5</v>
      </c>
      <c r="C233" s="104">
        <f>C234+C239+C245+C255+C257</f>
        <v>12796075</v>
      </c>
      <c r="D233" s="104">
        <f t="shared" si="83"/>
        <v>1698331.010684186</v>
      </c>
      <c r="E233" s="104">
        <f>E234+E239+E245+E255+E257</f>
        <v>1698331.0099999998</v>
      </c>
      <c r="F233" s="92">
        <f>F234+F239+F245+F255+F257</f>
        <v>2852000</v>
      </c>
      <c r="G233" s="92">
        <f>G234+G239+G245+G255+G257</f>
        <v>2802000</v>
      </c>
      <c r="H233" s="92">
        <f>H234+H239+H245+H255+H257</f>
        <v>2796000</v>
      </c>
      <c r="I233" s="404">
        <f t="shared" si="84"/>
        <v>98.03646563814866</v>
      </c>
      <c r="J233" s="404">
        <f t="shared" si="78"/>
        <v>99.78586723768737</v>
      </c>
      <c r="K233" s="92">
        <f>K234+K239+K245+K255+K257</f>
        <v>2846000</v>
      </c>
      <c r="L233" s="404">
        <f t="shared" si="85"/>
        <v>101.78826895565093</v>
      </c>
      <c r="M233" s="92">
        <f>M234+M239+M245+M255+M257</f>
        <v>2896000</v>
      </c>
      <c r="N233" s="404">
        <f aca="true" t="shared" si="88" ref="N233:N254">M233/K233*100</f>
        <v>101.7568517217147</v>
      </c>
      <c r="O233" s="465"/>
      <c r="P233" s="387"/>
      <c r="Q233" s="387"/>
      <c r="R233" s="387"/>
      <c r="S233" s="387"/>
    </row>
    <row r="234" spans="1:19" s="431" customFormat="1" ht="12.75" customHeight="1">
      <c r="A234" s="442">
        <v>321</v>
      </c>
      <c r="B234" s="441" t="s">
        <v>9</v>
      </c>
      <c r="C234" s="104">
        <f>SUM(C235:C238)</f>
        <v>1191154</v>
      </c>
      <c r="D234" s="104">
        <f t="shared" si="83"/>
        <v>158093.30413431546</v>
      </c>
      <c r="E234" s="104">
        <f>SUM(E235:E238)</f>
        <v>158093.30000000002</v>
      </c>
      <c r="F234" s="92">
        <f>SUM(F235:F238)</f>
        <v>164000</v>
      </c>
      <c r="G234" s="92">
        <f>SUM(G235:G238)</f>
        <v>167000</v>
      </c>
      <c r="H234" s="92">
        <f>SUM(H235:H238)</f>
        <v>174000</v>
      </c>
      <c r="I234" s="404">
        <f t="shared" si="84"/>
        <v>106.09756097560977</v>
      </c>
      <c r="J234" s="404">
        <f t="shared" si="78"/>
        <v>104.19161676646706</v>
      </c>
      <c r="K234" s="92">
        <f>SUM(K235:K238)</f>
        <v>174000</v>
      </c>
      <c r="L234" s="404">
        <f t="shared" si="85"/>
        <v>100</v>
      </c>
      <c r="M234" s="92">
        <f>SUM(M235:M238)</f>
        <v>174000</v>
      </c>
      <c r="N234" s="404">
        <f t="shared" si="88"/>
        <v>100</v>
      </c>
      <c r="O234" s="465"/>
      <c r="P234" s="387"/>
      <c r="Q234" s="387"/>
      <c r="R234" s="387"/>
      <c r="S234" s="387"/>
    </row>
    <row r="235" spans="1:19" s="431" customFormat="1" ht="12.75" customHeight="1">
      <c r="A235" s="406">
        <v>3211</v>
      </c>
      <c r="B235" s="411" t="s">
        <v>60</v>
      </c>
      <c r="C235" s="105">
        <v>1030</v>
      </c>
      <c r="D235" s="105">
        <f t="shared" si="83"/>
        <v>136.70449266706484</v>
      </c>
      <c r="E235" s="105">
        <v>136.7</v>
      </c>
      <c r="F235" s="89">
        <v>1000</v>
      </c>
      <c r="G235" s="89">
        <v>1000</v>
      </c>
      <c r="H235" s="89">
        <v>1000</v>
      </c>
      <c r="I235" s="105">
        <f t="shared" si="84"/>
        <v>100</v>
      </c>
      <c r="J235" s="105">
        <f t="shared" si="78"/>
        <v>100</v>
      </c>
      <c r="K235" s="89">
        <v>1000</v>
      </c>
      <c r="L235" s="105">
        <f t="shared" si="85"/>
        <v>100</v>
      </c>
      <c r="M235" s="89">
        <v>1000</v>
      </c>
      <c r="N235" s="105">
        <f t="shared" si="88"/>
        <v>100</v>
      </c>
      <c r="O235" s="465"/>
      <c r="P235" s="387"/>
      <c r="Q235" s="387"/>
      <c r="R235" s="387"/>
      <c r="S235" s="387"/>
    </row>
    <row r="236" spans="1:19" s="431" customFormat="1" ht="12.75" customHeight="1">
      <c r="A236" s="406">
        <v>3212</v>
      </c>
      <c r="B236" s="411" t="s">
        <v>61</v>
      </c>
      <c r="C236" s="105">
        <v>1190124</v>
      </c>
      <c r="D236" s="105">
        <f t="shared" si="83"/>
        <v>157956.5996416484</v>
      </c>
      <c r="E236" s="105">
        <v>157956.6</v>
      </c>
      <c r="F236" s="89">
        <v>159000</v>
      </c>
      <c r="G236" s="89">
        <v>164000</v>
      </c>
      <c r="H236" s="89">
        <v>170000</v>
      </c>
      <c r="I236" s="105">
        <f t="shared" si="84"/>
        <v>106.91823899371069</v>
      </c>
      <c r="J236" s="105">
        <f t="shared" si="78"/>
        <v>103.65853658536585</v>
      </c>
      <c r="K236" s="89">
        <v>170000</v>
      </c>
      <c r="L236" s="105">
        <f t="shared" si="85"/>
        <v>100</v>
      </c>
      <c r="M236" s="89">
        <v>170000</v>
      </c>
      <c r="N236" s="105">
        <f t="shared" si="88"/>
        <v>100</v>
      </c>
      <c r="O236" s="465"/>
      <c r="P236" s="387"/>
      <c r="Q236" s="387"/>
      <c r="R236" s="387"/>
      <c r="S236" s="387"/>
    </row>
    <row r="237" spans="1:19" s="431" customFormat="1" ht="12.75" customHeight="1">
      <c r="A237" s="406">
        <v>3213</v>
      </c>
      <c r="B237" s="411" t="s">
        <v>8</v>
      </c>
      <c r="C237" s="105">
        <v>0</v>
      </c>
      <c r="D237" s="105">
        <f t="shared" si="83"/>
        <v>0</v>
      </c>
      <c r="E237" s="105">
        <v>0</v>
      </c>
      <c r="F237" s="89">
        <v>3000</v>
      </c>
      <c r="G237" s="89">
        <v>1000</v>
      </c>
      <c r="H237" s="89">
        <v>2000</v>
      </c>
      <c r="I237" s="105">
        <f t="shared" si="84"/>
        <v>66.66666666666666</v>
      </c>
      <c r="J237" s="105">
        <f t="shared" si="78"/>
        <v>200</v>
      </c>
      <c r="K237" s="89">
        <v>2000</v>
      </c>
      <c r="L237" s="105">
        <f t="shared" si="85"/>
        <v>100</v>
      </c>
      <c r="M237" s="89">
        <v>2000</v>
      </c>
      <c r="N237" s="105">
        <f t="shared" si="88"/>
        <v>100</v>
      </c>
      <c r="O237" s="465"/>
      <c r="P237" s="387"/>
      <c r="Q237" s="387"/>
      <c r="R237" s="387"/>
      <c r="S237" s="387"/>
    </row>
    <row r="238" spans="1:19" s="431" customFormat="1" ht="12.75" customHeight="1">
      <c r="A238" s="406">
        <v>3214</v>
      </c>
      <c r="B238" s="411" t="s">
        <v>157</v>
      </c>
      <c r="C238" s="105">
        <v>0</v>
      </c>
      <c r="D238" s="105">
        <f t="shared" si="83"/>
        <v>0</v>
      </c>
      <c r="E238" s="105">
        <v>0</v>
      </c>
      <c r="F238" s="89">
        <v>1000</v>
      </c>
      <c r="G238" s="89">
        <v>1000</v>
      </c>
      <c r="H238" s="89">
        <v>1000</v>
      </c>
      <c r="I238" s="105">
        <f t="shared" si="84"/>
        <v>100</v>
      </c>
      <c r="J238" s="105">
        <f t="shared" si="78"/>
        <v>100</v>
      </c>
      <c r="K238" s="89">
        <v>1000</v>
      </c>
      <c r="L238" s="105">
        <f t="shared" si="85"/>
        <v>100</v>
      </c>
      <c r="M238" s="89">
        <v>1000</v>
      </c>
      <c r="N238" s="105">
        <f t="shared" si="88"/>
        <v>100</v>
      </c>
      <c r="O238" s="465"/>
      <c r="P238" s="387"/>
      <c r="Q238" s="387"/>
      <c r="R238" s="387"/>
      <c r="S238" s="387"/>
    </row>
    <row r="239" spans="1:19" s="431" customFormat="1" ht="12.75">
      <c r="A239" s="442">
        <v>322</v>
      </c>
      <c r="B239" s="441" t="s">
        <v>62</v>
      </c>
      <c r="C239" s="104">
        <f>SUM(C240:C244)</f>
        <v>841211</v>
      </c>
      <c r="D239" s="104">
        <f t="shared" si="83"/>
        <v>111647.88638927598</v>
      </c>
      <c r="E239" s="104">
        <f>SUM(E240:E244)</f>
        <v>111647.89</v>
      </c>
      <c r="F239" s="92">
        <f>SUM(F240:F244)</f>
        <v>346000</v>
      </c>
      <c r="G239" s="92">
        <f>SUM(G240:G244)</f>
        <v>296000</v>
      </c>
      <c r="H239" s="92">
        <f>SUM(H240:H244)</f>
        <v>304000</v>
      </c>
      <c r="I239" s="404">
        <f t="shared" si="84"/>
        <v>87.86127167630057</v>
      </c>
      <c r="J239" s="404">
        <f t="shared" si="78"/>
        <v>102.7027027027027</v>
      </c>
      <c r="K239" s="92">
        <f>SUM(K240:K244)</f>
        <v>304000</v>
      </c>
      <c r="L239" s="404">
        <f t="shared" si="85"/>
        <v>100</v>
      </c>
      <c r="M239" s="92">
        <f>SUM(M240:M244)</f>
        <v>304000</v>
      </c>
      <c r="N239" s="404">
        <f t="shared" si="88"/>
        <v>100</v>
      </c>
      <c r="O239" s="465"/>
      <c r="P239" s="387"/>
      <c r="Q239" s="387"/>
      <c r="R239" s="387"/>
      <c r="S239" s="387"/>
    </row>
    <row r="240" spans="1:19" s="431" customFormat="1" ht="13.5">
      <c r="A240" s="408">
        <v>3221</v>
      </c>
      <c r="B240" s="138" t="s">
        <v>63</v>
      </c>
      <c r="C240" s="105">
        <v>841211</v>
      </c>
      <c r="D240" s="105">
        <f t="shared" si="83"/>
        <v>111647.88638927598</v>
      </c>
      <c r="E240" s="105">
        <v>111647.89</v>
      </c>
      <c r="F240" s="89">
        <v>133000</v>
      </c>
      <c r="G240" s="89">
        <v>138000</v>
      </c>
      <c r="H240" s="89">
        <v>150000</v>
      </c>
      <c r="I240" s="105">
        <f t="shared" si="84"/>
        <v>112.78195488721805</v>
      </c>
      <c r="J240" s="105">
        <f t="shared" si="78"/>
        <v>108.69565217391303</v>
      </c>
      <c r="K240" s="89">
        <v>150000</v>
      </c>
      <c r="L240" s="105">
        <f t="shared" si="85"/>
        <v>100</v>
      </c>
      <c r="M240" s="89">
        <v>150000</v>
      </c>
      <c r="N240" s="105">
        <f t="shared" si="88"/>
        <v>100</v>
      </c>
      <c r="O240" s="465"/>
      <c r="P240" s="387"/>
      <c r="Q240" s="387"/>
      <c r="R240" s="387"/>
      <c r="S240" s="387"/>
    </row>
    <row r="241" spans="1:19" s="431" customFormat="1" ht="13.5">
      <c r="A241" s="408">
        <v>3223</v>
      </c>
      <c r="B241" s="138" t="s">
        <v>64</v>
      </c>
      <c r="C241" s="105">
        <v>0</v>
      </c>
      <c r="D241" s="105">
        <f t="shared" si="83"/>
        <v>0</v>
      </c>
      <c r="E241" s="105">
        <v>0</v>
      </c>
      <c r="F241" s="89">
        <v>199000</v>
      </c>
      <c r="G241" s="89">
        <v>144000</v>
      </c>
      <c r="H241" s="89">
        <v>140000</v>
      </c>
      <c r="I241" s="105">
        <f t="shared" si="84"/>
        <v>70.35175879396985</v>
      </c>
      <c r="J241" s="105">
        <f t="shared" si="78"/>
        <v>97.22222222222221</v>
      </c>
      <c r="K241" s="89">
        <v>140000</v>
      </c>
      <c r="L241" s="105">
        <f t="shared" si="85"/>
        <v>100</v>
      </c>
      <c r="M241" s="89">
        <v>140000</v>
      </c>
      <c r="N241" s="105">
        <f t="shared" si="88"/>
        <v>100</v>
      </c>
      <c r="O241" s="465"/>
      <c r="P241" s="387"/>
      <c r="Q241" s="387"/>
      <c r="R241" s="387"/>
      <c r="S241" s="387"/>
    </row>
    <row r="242" spans="1:19" s="431" customFormat="1" ht="13.5">
      <c r="A242" s="408">
        <v>3224</v>
      </c>
      <c r="B242" s="139" t="s">
        <v>10</v>
      </c>
      <c r="C242" s="105">
        <v>0</v>
      </c>
      <c r="D242" s="105">
        <f t="shared" si="83"/>
        <v>0</v>
      </c>
      <c r="E242" s="105">
        <v>0</v>
      </c>
      <c r="F242" s="89">
        <v>7000</v>
      </c>
      <c r="G242" s="89">
        <v>7000</v>
      </c>
      <c r="H242" s="89">
        <v>6000</v>
      </c>
      <c r="I242" s="105">
        <f t="shared" si="84"/>
        <v>85.71428571428571</v>
      </c>
      <c r="J242" s="105">
        <f t="shared" si="78"/>
        <v>85.71428571428571</v>
      </c>
      <c r="K242" s="89">
        <v>6000</v>
      </c>
      <c r="L242" s="105">
        <f t="shared" si="85"/>
        <v>100</v>
      </c>
      <c r="M242" s="89">
        <v>6000</v>
      </c>
      <c r="N242" s="105">
        <f t="shared" si="88"/>
        <v>100</v>
      </c>
      <c r="O242" s="465"/>
      <c r="P242" s="387"/>
      <c r="Q242" s="387"/>
      <c r="R242" s="387"/>
      <c r="S242" s="387"/>
    </row>
    <row r="243" spans="1:19" s="431" customFormat="1" ht="13.5">
      <c r="A243" s="408" t="s">
        <v>11</v>
      </c>
      <c r="B243" s="139" t="s">
        <v>12</v>
      </c>
      <c r="C243" s="105">
        <v>0</v>
      </c>
      <c r="D243" s="105">
        <f t="shared" si="83"/>
        <v>0</v>
      </c>
      <c r="E243" s="105">
        <v>0</v>
      </c>
      <c r="F243" s="89">
        <v>4000</v>
      </c>
      <c r="G243" s="89">
        <v>4000</v>
      </c>
      <c r="H243" s="89">
        <v>5000</v>
      </c>
      <c r="I243" s="105">
        <f t="shared" si="84"/>
        <v>125</v>
      </c>
      <c r="J243" s="105">
        <f t="shared" si="78"/>
        <v>125</v>
      </c>
      <c r="K243" s="89">
        <v>5000</v>
      </c>
      <c r="L243" s="105">
        <f t="shared" si="85"/>
        <v>100</v>
      </c>
      <c r="M243" s="89">
        <v>5000</v>
      </c>
      <c r="N243" s="105">
        <f t="shared" si="88"/>
        <v>100</v>
      </c>
      <c r="O243" s="465"/>
      <c r="P243" s="387"/>
      <c r="Q243" s="387"/>
      <c r="R243" s="387"/>
      <c r="S243" s="387"/>
    </row>
    <row r="244" spans="1:19" s="431" customFormat="1" ht="13.5">
      <c r="A244" s="408">
        <v>3227</v>
      </c>
      <c r="B244" s="139" t="s">
        <v>140</v>
      </c>
      <c r="C244" s="105">
        <v>0</v>
      </c>
      <c r="D244" s="105">
        <f t="shared" si="83"/>
        <v>0</v>
      </c>
      <c r="E244" s="105">
        <v>0</v>
      </c>
      <c r="F244" s="89">
        <v>3000</v>
      </c>
      <c r="G244" s="89">
        <v>3000</v>
      </c>
      <c r="H244" s="89">
        <v>3000</v>
      </c>
      <c r="I244" s="105">
        <f t="shared" si="84"/>
        <v>100</v>
      </c>
      <c r="J244" s="105">
        <f t="shared" si="78"/>
        <v>100</v>
      </c>
      <c r="K244" s="89">
        <v>3000</v>
      </c>
      <c r="L244" s="105">
        <f t="shared" si="85"/>
        <v>100</v>
      </c>
      <c r="M244" s="89">
        <v>3000</v>
      </c>
      <c r="N244" s="105">
        <f t="shared" si="88"/>
        <v>100</v>
      </c>
      <c r="O244" s="465"/>
      <c r="P244" s="387"/>
      <c r="Q244" s="387"/>
      <c r="R244" s="387"/>
      <c r="S244" s="387"/>
    </row>
    <row r="245" spans="1:19" s="431" customFormat="1" ht="12.75">
      <c r="A245" s="442">
        <v>323</v>
      </c>
      <c r="B245" s="441" t="s">
        <v>13</v>
      </c>
      <c r="C245" s="104">
        <f>SUM(C246:C254)</f>
        <v>9751752</v>
      </c>
      <c r="D245" s="104">
        <f t="shared" si="83"/>
        <v>1294279.9124029463</v>
      </c>
      <c r="E245" s="104">
        <f>SUM(E246:E254)</f>
        <v>1294279.91</v>
      </c>
      <c r="F245" s="92">
        <f>SUM(F246:F254)</f>
        <v>2165000</v>
      </c>
      <c r="G245" s="92">
        <f>SUM(G246:G254)</f>
        <v>2167000</v>
      </c>
      <c r="H245" s="92">
        <f>SUM(H246:H254)</f>
        <v>2145000</v>
      </c>
      <c r="I245" s="404">
        <f t="shared" si="84"/>
        <v>99.07621247113164</v>
      </c>
      <c r="J245" s="404">
        <f t="shared" si="78"/>
        <v>98.98477157360406</v>
      </c>
      <c r="K245" s="92">
        <f>SUM(K246:K254)</f>
        <v>2195000</v>
      </c>
      <c r="L245" s="404">
        <f t="shared" si="85"/>
        <v>102.33100233100234</v>
      </c>
      <c r="M245" s="92">
        <f>SUM(M246:M254)</f>
        <v>2245000</v>
      </c>
      <c r="N245" s="404">
        <f t="shared" si="88"/>
        <v>102.27790432801822</v>
      </c>
      <c r="O245" s="465"/>
      <c r="P245" s="387"/>
      <c r="Q245" s="387"/>
      <c r="R245" s="387"/>
      <c r="S245" s="387"/>
    </row>
    <row r="246" spans="1:19" s="431" customFormat="1" ht="13.5">
      <c r="A246" s="406">
        <v>3231</v>
      </c>
      <c r="B246" s="109" t="s">
        <v>65</v>
      </c>
      <c r="C246" s="105">
        <v>7284262</v>
      </c>
      <c r="D246" s="105">
        <f t="shared" si="83"/>
        <v>966787.7098679407</v>
      </c>
      <c r="E246" s="105">
        <v>966787.71</v>
      </c>
      <c r="F246" s="89">
        <v>1128000</v>
      </c>
      <c r="G246" s="89">
        <v>1078000</v>
      </c>
      <c r="H246" s="89">
        <v>1100000</v>
      </c>
      <c r="I246" s="105">
        <f t="shared" si="84"/>
        <v>97.51773049645391</v>
      </c>
      <c r="J246" s="105">
        <f t="shared" si="78"/>
        <v>102.04081632653062</v>
      </c>
      <c r="K246" s="89">
        <v>1150000</v>
      </c>
      <c r="L246" s="105">
        <f t="shared" si="85"/>
        <v>104.54545454545455</v>
      </c>
      <c r="M246" s="89">
        <v>1200000</v>
      </c>
      <c r="N246" s="105">
        <f t="shared" si="88"/>
        <v>104.34782608695652</v>
      </c>
      <c r="O246" s="465"/>
      <c r="P246" s="387"/>
      <c r="Q246" s="387"/>
      <c r="R246" s="387"/>
      <c r="S246" s="387"/>
    </row>
    <row r="247" spans="1:19" s="431" customFormat="1" ht="13.5">
      <c r="A247" s="406">
        <v>3232</v>
      </c>
      <c r="B247" s="139" t="s">
        <v>14</v>
      </c>
      <c r="C247" s="105">
        <v>0</v>
      </c>
      <c r="D247" s="105">
        <f t="shared" si="83"/>
        <v>0</v>
      </c>
      <c r="E247" s="105"/>
      <c r="F247" s="89">
        <v>159000</v>
      </c>
      <c r="G247" s="89">
        <v>209000</v>
      </c>
      <c r="H247" s="89">
        <v>200000</v>
      </c>
      <c r="I247" s="105">
        <f t="shared" si="84"/>
        <v>125.78616352201257</v>
      </c>
      <c r="J247" s="105">
        <f t="shared" si="78"/>
        <v>95.69377990430623</v>
      </c>
      <c r="K247" s="89">
        <v>200000</v>
      </c>
      <c r="L247" s="105">
        <f t="shared" si="85"/>
        <v>100</v>
      </c>
      <c r="M247" s="89">
        <v>200000</v>
      </c>
      <c r="N247" s="105">
        <f t="shared" si="88"/>
        <v>100</v>
      </c>
      <c r="O247" s="465"/>
      <c r="P247" s="387"/>
      <c r="Q247" s="387"/>
      <c r="R247" s="387"/>
      <c r="S247" s="387"/>
    </row>
    <row r="248" spans="1:19" s="431" customFormat="1" ht="13.5">
      <c r="A248" s="406">
        <v>3233</v>
      </c>
      <c r="B248" s="411" t="s">
        <v>66</v>
      </c>
      <c r="C248" s="105">
        <v>1983717</v>
      </c>
      <c r="D248" s="105">
        <f t="shared" si="83"/>
        <v>263284.49133983674</v>
      </c>
      <c r="E248" s="105">
        <v>263284.49</v>
      </c>
      <c r="F248" s="89">
        <v>332000</v>
      </c>
      <c r="G248" s="89">
        <v>332000</v>
      </c>
      <c r="H248" s="89">
        <v>325000</v>
      </c>
      <c r="I248" s="105">
        <f t="shared" si="84"/>
        <v>97.89156626506023</v>
      </c>
      <c r="J248" s="105">
        <f t="shared" si="78"/>
        <v>97.89156626506023</v>
      </c>
      <c r="K248" s="89">
        <v>325000</v>
      </c>
      <c r="L248" s="105">
        <f t="shared" si="85"/>
        <v>100</v>
      </c>
      <c r="M248" s="89">
        <v>325000</v>
      </c>
      <c r="N248" s="105">
        <f t="shared" si="88"/>
        <v>100</v>
      </c>
      <c r="O248" s="465"/>
      <c r="P248" s="387"/>
      <c r="Q248" s="387"/>
      <c r="R248" s="387"/>
      <c r="S248" s="387"/>
    </row>
    <row r="249" spans="1:19" s="431" customFormat="1" ht="13.5">
      <c r="A249" s="406">
        <v>3234</v>
      </c>
      <c r="B249" s="411" t="s">
        <v>67</v>
      </c>
      <c r="C249" s="105">
        <v>0</v>
      </c>
      <c r="D249" s="105">
        <f t="shared" si="83"/>
        <v>0</v>
      </c>
      <c r="E249" s="105"/>
      <c r="F249" s="89">
        <v>60000</v>
      </c>
      <c r="G249" s="89">
        <v>55000</v>
      </c>
      <c r="H249" s="89">
        <v>55000</v>
      </c>
      <c r="I249" s="105">
        <f t="shared" si="84"/>
        <v>91.66666666666666</v>
      </c>
      <c r="J249" s="105">
        <f t="shared" si="78"/>
        <v>100</v>
      </c>
      <c r="K249" s="89">
        <v>55000</v>
      </c>
      <c r="L249" s="105">
        <f t="shared" si="85"/>
        <v>100</v>
      </c>
      <c r="M249" s="89">
        <v>55000</v>
      </c>
      <c r="N249" s="105">
        <f t="shared" si="88"/>
        <v>100</v>
      </c>
      <c r="O249" s="465"/>
      <c r="P249" s="387"/>
      <c r="Q249" s="387"/>
      <c r="R249" s="387"/>
      <c r="S249" s="387"/>
    </row>
    <row r="250" spans="1:19" s="431" customFormat="1" ht="13.5">
      <c r="A250" s="406">
        <v>3235</v>
      </c>
      <c r="B250" s="411" t="s">
        <v>68</v>
      </c>
      <c r="C250" s="105">
        <v>0</v>
      </c>
      <c r="D250" s="105">
        <f t="shared" si="83"/>
        <v>0</v>
      </c>
      <c r="E250" s="105"/>
      <c r="F250" s="89">
        <v>226000</v>
      </c>
      <c r="G250" s="89">
        <v>156000</v>
      </c>
      <c r="H250" s="89">
        <v>160000</v>
      </c>
      <c r="I250" s="105">
        <f t="shared" si="84"/>
        <v>70.79646017699115</v>
      </c>
      <c r="J250" s="105">
        <f t="shared" si="78"/>
        <v>102.56410256410255</v>
      </c>
      <c r="K250" s="89">
        <v>160000</v>
      </c>
      <c r="L250" s="105">
        <f t="shared" si="85"/>
        <v>100</v>
      </c>
      <c r="M250" s="89">
        <v>160000</v>
      </c>
      <c r="N250" s="105">
        <f t="shared" si="88"/>
        <v>100</v>
      </c>
      <c r="O250" s="465"/>
      <c r="P250" s="387"/>
      <c r="Q250" s="387"/>
      <c r="R250" s="387"/>
      <c r="S250" s="387"/>
    </row>
    <row r="251" spans="1:19" s="431" customFormat="1" ht="13.5">
      <c r="A251" s="406">
        <v>3236</v>
      </c>
      <c r="B251" s="411" t="s">
        <v>120</v>
      </c>
      <c r="C251" s="105">
        <v>0</v>
      </c>
      <c r="D251" s="105">
        <f t="shared" si="83"/>
        <v>0</v>
      </c>
      <c r="E251" s="105"/>
      <c r="F251" s="89">
        <v>35000</v>
      </c>
      <c r="G251" s="89">
        <v>35000</v>
      </c>
      <c r="H251" s="89">
        <v>20000</v>
      </c>
      <c r="I251" s="105">
        <f t="shared" si="84"/>
        <v>57.14285714285714</v>
      </c>
      <c r="J251" s="105">
        <f t="shared" si="78"/>
        <v>57.14285714285714</v>
      </c>
      <c r="K251" s="89">
        <v>20000</v>
      </c>
      <c r="L251" s="105">
        <f t="shared" si="85"/>
        <v>100</v>
      </c>
      <c r="M251" s="89">
        <v>20000</v>
      </c>
      <c r="N251" s="105">
        <f t="shared" si="88"/>
        <v>100</v>
      </c>
      <c r="O251" s="465"/>
      <c r="P251" s="387"/>
      <c r="Q251" s="387"/>
      <c r="R251" s="387"/>
      <c r="S251" s="387"/>
    </row>
    <row r="252" spans="1:19" s="431" customFormat="1" ht="13.5">
      <c r="A252" s="406">
        <v>3237</v>
      </c>
      <c r="B252" s="411" t="s">
        <v>15</v>
      </c>
      <c r="C252" s="105">
        <v>271954</v>
      </c>
      <c r="D252" s="105">
        <f t="shared" si="83"/>
        <v>36094.49863959121</v>
      </c>
      <c r="E252" s="105">
        <v>36094.5</v>
      </c>
      <c r="F252" s="89">
        <v>66000</v>
      </c>
      <c r="G252" s="89">
        <v>66000</v>
      </c>
      <c r="H252" s="89">
        <v>60000</v>
      </c>
      <c r="I252" s="105">
        <f t="shared" si="84"/>
        <v>90.9090909090909</v>
      </c>
      <c r="J252" s="105">
        <f t="shared" si="78"/>
        <v>90.9090909090909</v>
      </c>
      <c r="K252" s="89">
        <v>60000</v>
      </c>
      <c r="L252" s="105">
        <f t="shared" si="85"/>
        <v>100</v>
      </c>
      <c r="M252" s="89">
        <v>60000</v>
      </c>
      <c r="N252" s="105">
        <f t="shared" si="88"/>
        <v>100</v>
      </c>
      <c r="O252" s="465"/>
      <c r="P252" s="387"/>
      <c r="Q252" s="387"/>
      <c r="R252" s="387"/>
      <c r="S252" s="387"/>
    </row>
    <row r="253" spans="1:19" s="431" customFormat="1" ht="13.5">
      <c r="A253" s="406">
        <v>3238</v>
      </c>
      <c r="B253" s="411" t="s">
        <v>119</v>
      </c>
      <c r="C253" s="105">
        <v>60571</v>
      </c>
      <c r="D253" s="105">
        <f t="shared" si="83"/>
        <v>8039.153228482314</v>
      </c>
      <c r="E253" s="105">
        <v>8039.15</v>
      </c>
      <c r="F253" s="89">
        <v>106000</v>
      </c>
      <c r="G253" s="89">
        <v>166000</v>
      </c>
      <c r="H253" s="89">
        <v>150000</v>
      </c>
      <c r="I253" s="105">
        <f t="shared" si="84"/>
        <v>141.50943396226415</v>
      </c>
      <c r="J253" s="105">
        <f t="shared" si="78"/>
        <v>90.36144578313254</v>
      </c>
      <c r="K253" s="89">
        <v>150000</v>
      </c>
      <c r="L253" s="105">
        <f t="shared" si="85"/>
        <v>100</v>
      </c>
      <c r="M253" s="89">
        <v>150000</v>
      </c>
      <c r="N253" s="105">
        <f t="shared" si="88"/>
        <v>100</v>
      </c>
      <c r="O253" s="465"/>
      <c r="P253" s="387"/>
      <c r="Q253" s="387"/>
      <c r="R253" s="387"/>
      <c r="S253" s="387"/>
    </row>
    <row r="254" spans="1:19" s="431" customFormat="1" ht="13.5">
      <c r="A254" s="406">
        <v>3239</v>
      </c>
      <c r="B254" s="139" t="s">
        <v>69</v>
      </c>
      <c r="C254" s="105">
        <v>151248</v>
      </c>
      <c r="D254" s="105">
        <f aca="true" t="shared" si="89" ref="D254:D272">C254/$O$2</f>
        <v>20074.05932709536</v>
      </c>
      <c r="E254" s="105">
        <v>20074.06</v>
      </c>
      <c r="F254" s="89">
        <v>53000</v>
      </c>
      <c r="G254" s="89">
        <v>70000</v>
      </c>
      <c r="H254" s="89">
        <v>75000</v>
      </c>
      <c r="I254" s="105">
        <f aca="true" t="shared" si="90" ref="I254:I272">H254/F254*100</f>
        <v>141.50943396226415</v>
      </c>
      <c r="J254" s="105">
        <f t="shared" si="78"/>
        <v>107.14285714285714</v>
      </c>
      <c r="K254" s="89">
        <v>75000</v>
      </c>
      <c r="L254" s="105">
        <f aca="true" t="shared" si="91" ref="L254:L272">K254/H254*100</f>
        <v>100</v>
      </c>
      <c r="M254" s="89">
        <v>75000</v>
      </c>
      <c r="N254" s="105">
        <f t="shared" si="88"/>
        <v>100</v>
      </c>
      <c r="O254" s="465"/>
      <c r="P254" s="387"/>
      <c r="Q254" s="387"/>
      <c r="R254" s="387"/>
      <c r="S254" s="387"/>
    </row>
    <row r="255" spans="1:19" s="431" customFormat="1" ht="12.75">
      <c r="A255" s="405">
        <v>324</v>
      </c>
      <c r="B255" s="410" t="s">
        <v>141</v>
      </c>
      <c r="C255" s="452">
        <f aca="true" t="shared" si="92" ref="C255:M255">SUM(C256)</f>
        <v>0</v>
      </c>
      <c r="D255" s="452">
        <f t="shared" si="89"/>
        <v>0</v>
      </c>
      <c r="E255" s="452">
        <f t="shared" si="92"/>
        <v>0</v>
      </c>
      <c r="F255" s="385">
        <f t="shared" si="92"/>
        <v>1000</v>
      </c>
      <c r="G255" s="385">
        <f t="shared" si="92"/>
        <v>1000</v>
      </c>
      <c r="H255" s="385">
        <f t="shared" si="92"/>
        <v>1000</v>
      </c>
      <c r="I255" s="404">
        <f t="shared" si="90"/>
        <v>100</v>
      </c>
      <c r="J255" s="404">
        <f t="shared" si="78"/>
        <v>100</v>
      </c>
      <c r="K255" s="385">
        <f t="shared" si="92"/>
        <v>1000</v>
      </c>
      <c r="L255" s="404">
        <f t="shared" si="91"/>
        <v>100</v>
      </c>
      <c r="M255" s="385">
        <f t="shared" si="92"/>
        <v>1000</v>
      </c>
      <c r="N255" s="404">
        <f>M255/K255*100</f>
        <v>100</v>
      </c>
      <c r="O255" s="465"/>
      <c r="P255" s="387"/>
      <c r="Q255" s="387"/>
      <c r="R255" s="387"/>
      <c r="S255" s="387"/>
    </row>
    <row r="256" spans="1:19" s="431" customFormat="1" ht="13.5">
      <c r="A256" s="406">
        <v>3241</v>
      </c>
      <c r="B256" s="139" t="s">
        <v>141</v>
      </c>
      <c r="C256" s="105">
        <v>0</v>
      </c>
      <c r="D256" s="105">
        <f t="shared" si="89"/>
        <v>0</v>
      </c>
      <c r="E256" s="105">
        <v>0</v>
      </c>
      <c r="F256" s="89">
        <v>1000</v>
      </c>
      <c r="G256" s="89">
        <v>1000</v>
      </c>
      <c r="H256" s="89">
        <v>1000</v>
      </c>
      <c r="I256" s="105">
        <f t="shared" si="90"/>
        <v>100</v>
      </c>
      <c r="J256" s="105">
        <f t="shared" si="78"/>
        <v>100</v>
      </c>
      <c r="K256" s="89">
        <v>1000</v>
      </c>
      <c r="L256" s="105">
        <f t="shared" si="91"/>
        <v>100</v>
      </c>
      <c r="M256" s="89">
        <v>1000</v>
      </c>
      <c r="N256" s="105">
        <f>M256/K256*100</f>
        <v>100</v>
      </c>
      <c r="O256" s="465"/>
      <c r="P256" s="387"/>
      <c r="Q256" s="387"/>
      <c r="R256" s="387"/>
      <c r="S256" s="387"/>
    </row>
    <row r="257" spans="1:19" s="431" customFormat="1" ht="12.75">
      <c r="A257" s="405">
        <v>329</v>
      </c>
      <c r="B257" s="410" t="s">
        <v>70</v>
      </c>
      <c r="C257" s="104">
        <f>SUM(C258:C264)</f>
        <v>1011958</v>
      </c>
      <c r="D257" s="104">
        <f t="shared" si="89"/>
        <v>134309.90775764815</v>
      </c>
      <c r="E257" s="104">
        <f>SUM(E258:E264)</f>
        <v>134309.91</v>
      </c>
      <c r="F257" s="92">
        <f>SUM(F258:F264)</f>
        <v>176000</v>
      </c>
      <c r="G257" s="92">
        <f>SUM(G258:G264)</f>
        <v>171000</v>
      </c>
      <c r="H257" s="92">
        <f>SUM(H258:H264)</f>
        <v>172000</v>
      </c>
      <c r="I257" s="404">
        <f t="shared" si="90"/>
        <v>97.72727272727273</v>
      </c>
      <c r="J257" s="404">
        <f t="shared" si="78"/>
        <v>100.58479532163742</v>
      </c>
      <c r="K257" s="92">
        <f>SUM(K258:K264)</f>
        <v>172000</v>
      </c>
      <c r="L257" s="404">
        <f t="shared" si="91"/>
        <v>100</v>
      </c>
      <c r="M257" s="92">
        <f>SUM(M258:M264)</f>
        <v>172000</v>
      </c>
      <c r="N257" s="404">
        <f>M257/K257*100</f>
        <v>100</v>
      </c>
      <c r="O257" s="465"/>
      <c r="P257" s="387"/>
      <c r="Q257" s="387"/>
      <c r="R257" s="387"/>
      <c r="S257" s="387"/>
    </row>
    <row r="258" spans="1:19" s="431" customFormat="1" ht="13.5">
      <c r="A258" s="406">
        <v>3291</v>
      </c>
      <c r="B258" s="138" t="s">
        <v>85</v>
      </c>
      <c r="C258" s="105">
        <v>0</v>
      </c>
      <c r="D258" s="105">
        <f t="shared" si="89"/>
        <v>0</v>
      </c>
      <c r="E258" s="105"/>
      <c r="F258" s="89">
        <v>13000</v>
      </c>
      <c r="G258" s="89">
        <v>13000</v>
      </c>
      <c r="H258" s="89">
        <v>13000</v>
      </c>
      <c r="I258" s="105">
        <f t="shared" si="90"/>
        <v>100</v>
      </c>
      <c r="J258" s="105">
        <f t="shared" si="78"/>
        <v>100</v>
      </c>
      <c r="K258" s="89">
        <v>13000</v>
      </c>
      <c r="L258" s="105">
        <f t="shared" si="91"/>
        <v>100</v>
      </c>
      <c r="M258" s="89">
        <v>13000</v>
      </c>
      <c r="N258" s="105">
        <f aca="true" t="shared" si="93" ref="N258:N272">M258/K258*100</f>
        <v>100</v>
      </c>
      <c r="O258" s="465"/>
      <c r="P258" s="387"/>
      <c r="Q258" s="387"/>
      <c r="R258" s="387"/>
      <c r="S258" s="387"/>
    </row>
    <row r="259" spans="1:19" s="431" customFormat="1" ht="13.5">
      <c r="A259" s="406">
        <v>3292</v>
      </c>
      <c r="B259" s="139" t="s">
        <v>158</v>
      </c>
      <c r="C259" s="105">
        <v>0</v>
      </c>
      <c r="D259" s="105">
        <f t="shared" si="89"/>
        <v>0</v>
      </c>
      <c r="E259" s="105"/>
      <c r="F259" s="89">
        <v>13000</v>
      </c>
      <c r="G259" s="89">
        <v>13000</v>
      </c>
      <c r="H259" s="89">
        <v>13000</v>
      </c>
      <c r="I259" s="105">
        <f t="shared" si="90"/>
        <v>100</v>
      </c>
      <c r="J259" s="105">
        <f t="shared" si="78"/>
        <v>100</v>
      </c>
      <c r="K259" s="89">
        <v>13000</v>
      </c>
      <c r="L259" s="105">
        <f t="shared" si="91"/>
        <v>100</v>
      </c>
      <c r="M259" s="89">
        <v>13000</v>
      </c>
      <c r="N259" s="105">
        <f t="shared" si="93"/>
        <v>100</v>
      </c>
      <c r="O259" s="465"/>
      <c r="P259" s="387"/>
      <c r="Q259" s="387"/>
      <c r="R259" s="387"/>
      <c r="S259" s="387"/>
    </row>
    <row r="260" spans="1:19" s="431" customFormat="1" ht="13.5">
      <c r="A260" s="406">
        <v>3293</v>
      </c>
      <c r="B260" s="139" t="s">
        <v>72</v>
      </c>
      <c r="C260" s="105">
        <v>0</v>
      </c>
      <c r="D260" s="105">
        <f t="shared" si="89"/>
        <v>0</v>
      </c>
      <c r="E260" s="105"/>
      <c r="F260" s="89">
        <v>3000</v>
      </c>
      <c r="G260" s="89">
        <v>3000</v>
      </c>
      <c r="H260" s="89">
        <v>3000</v>
      </c>
      <c r="I260" s="105">
        <f t="shared" si="90"/>
        <v>100</v>
      </c>
      <c r="J260" s="105">
        <f aca="true" t="shared" si="94" ref="J260:J292">H260/G260*100</f>
        <v>100</v>
      </c>
      <c r="K260" s="89">
        <v>3000</v>
      </c>
      <c r="L260" s="105">
        <f t="shared" si="91"/>
        <v>100</v>
      </c>
      <c r="M260" s="89">
        <v>3000</v>
      </c>
      <c r="N260" s="105">
        <f t="shared" si="93"/>
        <v>100</v>
      </c>
      <c r="O260" s="465"/>
      <c r="P260" s="387"/>
      <c r="Q260" s="387"/>
      <c r="R260" s="387"/>
      <c r="S260" s="387"/>
    </row>
    <row r="261" spans="1:19" s="431" customFormat="1" ht="13.5">
      <c r="A261" s="406">
        <v>3294</v>
      </c>
      <c r="B261" s="138" t="s">
        <v>216</v>
      </c>
      <c r="C261" s="105">
        <v>0</v>
      </c>
      <c r="D261" s="105">
        <f t="shared" si="89"/>
        <v>0</v>
      </c>
      <c r="E261" s="105"/>
      <c r="F261" s="89">
        <v>1000</v>
      </c>
      <c r="G261" s="89">
        <v>1000</v>
      </c>
      <c r="H261" s="89">
        <v>1000</v>
      </c>
      <c r="I261" s="105">
        <f t="shared" si="90"/>
        <v>100</v>
      </c>
      <c r="J261" s="105">
        <f t="shared" si="94"/>
        <v>100</v>
      </c>
      <c r="K261" s="89">
        <v>1000</v>
      </c>
      <c r="L261" s="105">
        <f t="shared" si="91"/>
        <v>100</v>
      </c>
      <c r="M261" s="89">
        <v>1000</v>
      </c>
      <c r="N261" s="105">
        <f t="shared" si="93"/>
        <v>100</v>
      </c>
      <c r="O261" s="465"/>
      <c r="P261" s="387"/>
      <c r="Q261" s="387"/>
      <c r="R261" s="387"/>
      <c r="S261" s="387"/>
    </row>
    <row r="262" spans="1:19" s="431" customFormat="1" ht="13.5">
      <c r="A262" s="406">
        <v>3295</v>
      </c>
      <c r="B262" s="139" t="s">
        <v>142</v>
      </c>
      <c r="C262" s="105">
        <v>1007807</v>
      </c>
      <c r="D262" s="105">
        <f t="shared" si="89"/>
        <v>133758.97537991902</v>
      </c>
      <c r="E262" s="105">
        <v>133758.98</v>
      </c>
      <c r="F262" s="89">
        <v>133000</v>
      </c>
      <c r="G262" s="89">
        <v>133000</v>
      </c>
      <c r="H262" s="89">
        <v>133000</v>
      </c>
      <c r="I262" s="105">
        <f t="shared" si="90"/>
        <v>100</v>
      </c>
      <c r="J262" s="105">
        <f t="shared" si="94"/>
        <v>100</v>
      </c>
      <c r="K262" s="89">
        <v>133000</v>
      </c>
      <c r="L262" s="105">
        <f t="shared" si="91"/>
        <v>100</v>
      </c>
      <c r="M262" s="89">
        <v>133000</v>
      </c>
      <c r="N262" s="105">
        <f t="shared" si="93"/>
        <v>100</v>
      </c>
      <c r="O262" s="465"/>
      <c r="P262" s="387"/>
      <c r="Q262" s="387"/>
      <c r="R262" s="387"/>
      <c r="S262" s="387"/>
    </row>
    <row r="263" spans="1:19" s="431" customFormat="1" ht="13.5">
      <c r="A263" s="406">
        <v>3296</v>
      </c>
      <c r="B263" s="139" t="s">
        <v>162</v>
      </c>
      <c r="C263" s="105">
        <v>4151</v>
      </c>
      <c r="D263" s="105">
        <f t="shared" si="89"/>
        <v>550.9323777291128</v>
      </c>
      <c r="E263" s="105">
        <v>550.93</v>
      </c>
      <c r="F263" s="89">
        <v>8000</v>
      </c>
      <c r="G263" s="89">
        <v>3000</v>
      </c>
      <c r="H263" s="89">
        <v>4000</v>
      </c>
      <c r="I263" s="105">
        <f t="shared" si="90"/>
        <v>50</v>
      </c>
      <c r="J263" s="105">
        <f t="shared" si="94"/>
        <v>133.33333333333331</v>
      </c>
      <c r="K263" s="89">
        <v>4000</v>
      </c>
      <c r="L263" s="105">
        <f t="shared" si="91"/>
        <v>100</v>
      </c>
      <c r="M263" s="89">
        <v>4000</v>
      </c>
      <c r="N263" s="105">
        <f t="shared" si="93"/>
        <v>100</v>
      </c>
      <c r="O263" s="465"/>
      <c r="P263" s="387"/>
      <c r="Q263" s="387"/>
      <c r="R263" s="387"/>
      <c r="S263" s="387"/>
    </row>
    <row r="264" spans="1:19" s="431" customFormat="1" ht="13.5">
      <c r="A264" s="406">
        <v>3299</v>
      </c>
      <c r="B264" s="139" t="s">
        <v>181</v>
      </c>
      <c r="C264" s="105">
        <v>0</v>
      </c>
      <c r="D264" s="105">
        <f t="shared" si="89"/>
        <v>0</v>
      </c>
      <c r="E264" s="105"/>
      <c r="F264" s="89">
        <v>5000</v>
      </c>
      <c r="G264" s="89">
        <v>5000</v>
      </c>
      <c r="H264" s="89">
        <v>5000</v>
      </c>
      <c r="I264" s="105">
        <f t="shared" si="90"/>
        <v>100</v>
      </c>
      <c r="J264" s="105">
        <f t="shared" si="94"/>
        <v>100</v>
      </c>
      <c r="K264" s="89">
        <v>5000</v>
      </c>
      <c r="L264" s="105">
        <f t="shared" si="91"/>
        <v>100</v>
      </c>
      <c r="M264" s="89">
        <v>5000</v>
      </c>
      <c r="N264" s="105">
        <f t="shared" si="93"/>
        <v>100</v>
      </c>
      <c r="O264" s="465"/>
      <c r="P264" s="387"/>
      <c r="Q264" s="387"/>
      <c r="R264" s="387"/>
      <c r="S264" s="387"/>
    </row>
    <row r="265" spans="1:19" s="431" customFormat="1" ht="12.75">
      <c r="A265" s="442">
        <v>34</v>
      </c>
      <c r="B265" s="441" t="s">
        <v>90</v>
      </c>
      <c r="C265" s="104">
        <f aca="true" t="shared" si="95" ref="C265:M265">C266</f>
        <v>10515902</v>
      </c>
      <c r="D265" s="104">
        <f t="shared" si="89"/>
        <v>1395700.0464529828</v>
      </c>
      <c r="E265" s="104">
        <f t="shared" si="95"/>
        <v>1395700.05</v>
      </c>
      <c r="F265" s="92">
        <f t="shared" si="95"/>
        <v>1595000</v>
      </c>
      <c r="G265" s="92">
        <f t="shared" si="95"/>
        <v>1495000</v>
      </c>
      <c r="H265" s="92">
        <f t="shared" si="95"/>
        <v>1502000</v>
      </c>
      <c r="I265" s="404">
        <f t="shared" si="90"/>
        <v>94.1692789968652</v>
      </c>
      <c r="J265" s="404">
        <f t="shared" si="94"/>
        <v>100.46822742474917</v>
      </c>
      <c r="K265" s="92">
        <f t="shared" si="95"/>
        <v>1502000</v>
      </c>
      <c r="L265" s="404">
        <f t="shared" si="91"/>
        <v>100</v>
      </c>
      <c r="M265" s="92">
        <f t="shared" si="95"/>
        <v>1502000</v>
      </c>
      <c r="N265" s="404">
        <f t="shared" si="93"/>
        <v>100</v>
      </c>
      <c r="O265" s="465"/>
      <c r="P265" s="387"/>
      <c r="Q265" s="387"/>
      <c r="R265" s="387"/>
      <c r="S265" s="387"/>
    </row>
    <row r="266" spans="1:19" s="431" customFormat="1" ht="12.75">
      <c r="A266" s="442">
        <v>343</v>
      </c>
      <c r="B266" s="441" t="s">
        <v>76</v>
      </c>
      <c r="C266" s="104">
        <f>SUM(C267:C269)</f>
        <v>10515902</v>
      </c>
      <c r="D266" s="104">
        <f t="shared" si="89"/>
        <v>1395700.0464529828</v>
      </c>
      <c r="E266" s="104">
        <f>SUM(E267:E269)</f>
        <v>1395700.05</v>
      </c>
      <c r="F266" s="92">
        <f>SUM(F267:F269)</f>
        <v>1595000</v>
      </c>
      <c r="G266" s="92">
        <f>SUM(G267:G269)</f>
        <v>1495000</v>
      </c>
      <c r="H266" s="92">
        <f>SUM(H267:H269)</f>
        <v>1502000</v>
      </c>
      <c r="I266" s="404">
        <f t="shared" si="90"/>
        <v>94.1692789968652</v>
      </c>
      <c r="J266" s="404">
        <f t="shared" si="94"/>
        <v>100.46822742474917</v>
      </c>
      <c r="K266" s="92">
        <f>SUM(K267:K269)</f>
        <v>1502000</v>
      </c>
      <c r="L266" s="404">
        <f t="shared" si="91"/>
        <v>100</v>
      </c>
      <c r="M266" s="92">
        <f>SUM(M267:M269)</f>
        <v>1502000</v>
      </c>
      <c r="N266" s="404">
        <f t="shared" si="93"/>
        <v>100</v>
      </c>
      <c r="O266" s="465"/>
      <c r="P266" s="387"/>
      <c r="Q266" s="387"/>
      <c r="R266" s="387"/>
      <c r="S266" s="387"/>
    </row>
    <row r="267" spans="1:19" s="431" customFormat="1" ht="13.5">
      <c r="A267" s="444">
        <v>3431</v>
      </c>
      <c r="B267" s="140" t="s">
        <v>77</v>
      </c>
      <c r="C267" s="105">
        <v>10511334</v>
      </c>
      <c r="D267" s="105">
        <f t="shared" si="89"/>
        <v>1395093.768664145</v>
      </c>
      <c r="E267" s="105">
        <v>1395093.77</v>
      </c>
      <c r="F267" s="89">
        <v>1593000</v>
      </c>
      <c r="G267" s="89">
        <v>1493000</v>
      </c>
      <c r="H267" s="89">
        <v>1500000</v>
      </c>
      <c r="I267" s="105">
        <f t="shared" si="90"/>
        <v>94.16195856873823</v>
      </c>
      <c r="J267" s="105">
        <f t="shared" si="94"/>
        <v>100.46885465505693</v>
      </c>
      <c r="K267" s="89">
        <v>1500000</v>
      </c>
      <c r="L267" s="105">
        <f t="shared" si="91"/>
        <v>100</v>
      </c>
      <c r="M267" s="89">
        <v>1500000</v>
      </c>
      <c r="N267" s="105">
        <f t="shared" si="93"/>
        <v>100</v>
      </c>
      <c r="O267" s="465"/>
      <c r="P267" s="387"/>
      <c r="Q267" s="387"/>
      <c r="R267" s="387"/>
      <c r="S267" s="387"/>
    </row>
    <row r="268" spans="1:19" s="431" customFormat="1" ht="13.5">
      <c r="A268" s="444">
        <v>3433</v>
      </c>
      <c r="B268" s="140" t="s">
        <v>78</v>
      </c>
      <c r="C268" s="105">
        <v>4568</v>
      </c>
      <c r="D268" s="105">
        <f t="shared" si="89"/>
        <v>606.2777888380118</v>
      </c>
      <c r="E268" s="105">
        <v>606.28</v>
      </c>
      <c r="F268" s="89">
        <v>1000</v>
      </c>
      <c r="G268" s="89">
        <v>1000</v>
      </c>
      <c r="H268" s="89">
        <v>1000</v>
      </c>
      <c r="I268" s="105">
        <f t="shared" si="90"/>
        <v>100</v>
      </c>
      <c r="J268" s="105">
        <f t="shared" si="94"/>
        <v>100</v>
      </c>
      <c r="K268" s="89">
        <v>1000</v>
      </c>
      <c r="L268" s="105">
        <f t="shared" si="91"/>
        <v>100</v>
      </c>
      <c r="M268" s="89">
        <v>1000</v>
      </c>
      <c r="N268" s="105">
        <f t="shared" si="93"/>
        <v>100</v>
      </c>
      <c r="O268" s="465"/>
      <c r="P268" s="387"/>
      <c r="Q268" s="387"/>
      <c r="R268" s="387"/>
      <c r="S268" s="387"/>
    </row>
    <row r="269" spans="1:19" s="431" customFormat="1" ht="13.5">
      <c r="A269" s="444">
        <v>3434</v>
      </c>
      <c r="B269" s="140" t="s">
        <v>121</v>
      </c>
      <c r="C269" s="105">
        <v>0</v>
      </c>
      <c r="D269" s="105">
        <f t="shared" si="89"/>
        <v>0</v>
      </c>
      <c r="E269" s="105"/>
      <c r="F269" s="89">
        <v>1000</v>
      </c>
      <c r="G269" s="89">
        <v>1000</v>
      </c>
      <c r="H269" s="89">
        <v>1000</v>
      </c>
      <c r="I269" s="105">
        <f t="shared" si="90"/>
        <v>100</v>
      </c>
      <c r="J269" s="105">
        <f t="shared" si="94"/>
        <v>100</v>
      </c>
      <c r="K269" s="89">
        <v>1000</v>
      </c>
      <c r="L269" s="105">
        <f t="shared" si="91"/>
        <v>100</v>
      </c>
      <c r="M269" s="89">
        <v>1000</v>
      </c>
      <c r="N269" s="105">
        <f t="shared" si="93"/>
        <v>100</v>
      </c>
      <c r="O269" s="465"/>
      <c r="P269" s="387"/>
      <c r="Q269" s="387"/>
      <c r="R269" s="387"/>
      <c r="S269" s="387"/>
    </row>
    <row r="270" spans="1:19" s="431" customFormat="1" ht="12.75">
      <c r="A270" s="445">
        <v>38</v>
      </c>
      <c r="B270" s="107" t="s">
        <v>217</v>
      </c>
      <c r="C270" s="453">
        <f aca="true" t="shared" si="96" ref="C270:M270">C271</f>
        <v>45000</v>
      </c>
      <c r="D270" s="453">
        <f t="shared" si="89"/>
        <v>5972.526378658172</v>
      </c>
      <c r="E270" s="453">
        <f t="shared" si="96"/>
        <v>5972.53</v>
      </c>
      <c r="F270" s="386">
        <f t="shared" si="96"/>
        <v>13000</v>
      </c>
      <c r="G270" s="386">
        <f t="shared" si="96"/>
        <v>13000</v>
      </c>
      <c r="H270" s="386">
        <f t="shared" si="96"/>
        <v>13000</v>
      </c>
      <c r="I270" s="404">
        <f t="shared" si="90"/>
        <v>100</v>
      </c>
      <c r="J270" s="404">
        <f t="shared" si="94"/>
        <v>100</v>
      </c>
      <c r="K270" s="386">
        <f t="shared" si="96"/>
        <v>13000</v>
      </c>
      <c r="L270" s="404">
        <f t="shared" si="91"/>
        <v>100</v>
      </c>
      <c r="M270" s="386">
        <f t="shared" si="96"/>
        <v>13000</v>
      </c>
      <c r="N270" s="404">
        <f t="shared" si="93"/>
        <v>100</v>
      </c>
      <c r="O270" s="465"/>
      <c r="P270" s="387"/>
      <c r="Q270" s="387"/>
      <c r="R270" s="387"/>
      <c r="S270" s="387"/>
    </row>
    <row r="271" spans="1:19" s="431" customFormat="1" ht="12.75">
      <c r="A271" s="445">
        <v>381</v>
      </c>
      <c r="B271" s="107" t="s">
        <v>219</v>
      </c>
      <c r="C271" s="453">
        <f aca="true" t="shared" si="97" ref="C271:M271">SUM(C272)</f>
        <v>45000</v>
      </c>
      <c r="D271" s="453">
        <f t="shared" si="89"/>
        <v>5972.526378658172</v>
      </c>
      <c r="E271" s="453">
        <f t="shared" si="97"/>
        <v>5972.53</v>
      </c>
      <c r="F271" s="386">
        <f t="shared" si="97"/>
        <v>13000</v>
      </c>
      <c r="G271" s="386">
        <f t="shared" si="97"/>
        <v>13000</v>
      </c>
      <c r="H271" s="386">
        <f t="shared" si="97"/>
        <v>13000</v>
      </c>
      <c r="I271" s="404">
        <f t="shared" si="90"/>
        <v>100</v>
      </c>
      <c r="J271" s="404">
        <f t="shared" si="94"/>
        <v>100</v>
      </c>
      <c r="K271" s="386">
        <f t="shared" si="97"/>
        <v>13000</v>
      </c>
      <c r="L271" s="404">
        <f t="shared" si="91"/>
        <v>100</v>
      </c>
      <c r="M271" s="386">
        <f t="shared" si="97"/>
        <v>13000</v>
      </c>
      <c r="N271" s="404">
        <f t="shared" si="93"/>
        <v>100</v>
      </c>
      <c r="O271" s="465"/>
      <c r="P271" s="387"/>
      <c r="Q271" s="387"/>
      <c r="R271" s="387"/>
      <c r="S271" s="387"/>
    </row>
    <row r="272" spans="1:19" s="431" customFormat="1" ht="13.5">
      <c r="A272" s="408">
        <v>3811</v>
      </c>
      <c r="B272" s="141" t="s">
        <v>220</v>
      </c>
      <c r="C272" s="105">
        <v>45000</v>
      </c>
      <c r="D272" s="105">
        <f t="shared" si="89"/>
        <v>5972.526378658172</v>
      </c>
      <c r="E272" s="105">
        <v>5972.53</v>
      </c>
      <c r="F272" s="89">
        <v>13000</v>
      </c>
      <c r="G272" s="89">
        <v>13000</v>
      </c>
      <c r="H272" s="89">
        <v>13000</v>
      </c>
      <c r="I272" s="105">
        <f t="shared" si="90"/>
        <v>100</v>
      </c>
      <c r="J272" s="105">
        <f t="shared" si="94"/>
        <v>100</v>
      </c>
      <c r="K272" s="89">
        <v>13000</v>
      </c>
      <c r="L272" s="105">
        <f t="shared" si="91"/>
        <v>100</v>
      </c>
      <c r="M272" s="89">
        <v>13000</v>
      </c>
      <c r="N272" s="105">
        <f t="shared" si="93"/>
        <v>100</v>
      </c>
      <c r="O272" s="465"/>
      <c r="P272" s="387"/>
      <c r="Q272" s="387"/>
      <c r="R272" s="387"/>
      <c r="S272" s="387"/>
    </row>
    <row r="273" spans="1:19" s="431" customFormat="1" ht="13.5">
      <c r="A273" s="408"/>
      <c r="B273" s="141"/>
      <c r="C273" s="105"/>
      <c r="D273" s="105"/>
      <c r="E273" s="105"/>
      <c r="F273" s="89"/>
      <c r="G273" s="89"/>
      <c r="H273" s="540"/>
      <c r="I273" s="541"/>
      <c r="J273" s="541"/>
      <c r="K273" s="540"/>
      <c r="L273" s="541"/>
      <c r="M273" s="540"/>
      <c r="N273" s="541"/>
      <c r="O273" s="465"/>
      <c r="P273" s="387"/>
      <c r="Q273" s="387"/>
      <c r="R273" s="387"/>
      <c r="S273" s="387"/>
    </row>
    <row r="274" spans="1:19" s="431" customFormat="1" ht="25.5">
      <c r="A274" s="106" t="s">
        <v>244</v>
      </c>
      <c r="B274" s="447" t="s">
        <v>317</v>
      </c>
      <c r="C274" s="104">
        <f>C275</f>
        <v>181703</v>
      </c>
      <c r="D274" s="104">
        <f aca="true" t="shared" si="98" ref="D274:D282">C274/$O$2</f>
        <v>24116.132457362797</v>
      </c>
      <c r="E274" s="104">
        <f>E275</f>
        <v>24116.13</v>
      </c>
      <c r="F274" s="92">
        <f>F275</f>
        <v>54000</v>
      </c>
      <c r="G274" s="92">
        <f>G275</f>
        <v>39000</v>
      </c>
      <c r="H274" s="92">
        <f>H275</f>
        <v>40000</v>
      </c>
      <c r="I274" s="404">
        <f aca="true" t="shared" si="99" ref="I274:I282">H274/F274*100</f>
        <v>74.07407407407408</v>
      </c>
      <c r="J274" s="404">
        <f t="shared" si="94"/>
        <v>102.56410256410255</v>
      </c>
      <c r="K274" s="92">
        <f>K275</f>
        <v>40000</v>
      </c>
      <c r="L274" s="404">
        <f aca="true" t="shared" si="100" ref="L274:L282">K274/H274*100</f>
        <v>100</v>
      </c>
      <c r="M274" s="92">
        <f>M275</f>
        <v>40000</v>
      </c>
      <c r="N274" s="404">
        <f aca="true" t="shared" si="101" ref="N274:N282">M274/K274*100</f>
        <v>100</v>
      </c>
      <c r="O274" s="465"/>
      <c r="P274" s="387"/>
      <c r="Q274" s="387"/>
      <c r="R274" s="387"/>
      <c r="S274" s="387"/>
    </row>
    <row r="275" spans="1:19" s="431" customFormat="1" ht="12.75">
      <c r="A275" s="435">
        <v>42</v>
      </c>
      <c r="B275" s="106" t="s">
        <v>18</v>
      </c>
      <c r="C275" s="104">
        <f>SUM(C276+C281)</f>
        <v>181703</v>
      </c>
      <c r="D275" s="104">
        <f t="shared" si="98"/>
        <v>24116.132457362797</v>
      </c>
      <c r="E275" s="104">
        <f>SUM(E276+E281)</f>
        <v>24116.13</v>
      </c>
      <c r="F275" s="92">
        <f>SUM(F276+F281)</f>
        <v>54000</v>
      </c>
      <c r="G275" s="92">
        <f>SUM(G276+G281)</f>
        <v>39000</v>
      </c>
      <c r="H275" s="92">
        <f>SUM(H276+H281)</f>
        <v>40000</v>
      </c>
      <c r="I275" s="404">
        <f t="shared" si="99"/>
        <v>74.07407407407408</v>
      </c>
      <c r="J275" s="404">
        <f t="shared" si="94"/>
        <v>102.56410256410255</v>
      </c>
      <c r="K275" s="92">
        <f>SUM(K276+K281)</f>
        <v>40000</v>
      </c>
      <c r="L275" s="404">
        <f t="shared" si="100"/>
        <v>100</v>
      </c>
      <c r="M275" s="92">
        <f>SUM(M276+M281)</f>
        <v>40000</v>
      </c>
      <c r="N275" s="404">
        <f t="shared" si="101"/>
        <v>100</v>
      </c>
      <c r="O275" s="465"/>
      <c r="P275" s="387"/>
      <c r="Q275" s="387"/>
      <c r="R275" s="387"/>
      <c r="S275" s="387"/>
    </row>
    <row r="276" spans="1:19" s="431" customFormat="1" ht="12.75">
      <c r="A276" s="107">
        <v>422</v>
      </c>
      <c r="B276" s="448" t="s">
        <v>26</v>
      </c>
      <c r="C276" s="104">
        <f>SUM(C277:C280)</f>
        <v>0</v>
      </c>
      <c r="D276" s="104">
        <f t="shared" si="98"/>
        <v>0</v>
      </c>
      <c r="E276" s="104">
        <f>SUM(E277:E280)</f>
        <v>0</v>
      </c>
      <c r="F276" s="92">
        <f>SUM(F277:F280)</f>
        <v>27000</v>
      </c>
      <c r="G276" s="92">
        <f>SUM(G277:G280)</f>
        <v>27000</v>
      </c>
      <c r="H276" s="92">
        <f>SUM(H277:H280)</f>
        <v>27000</v>
      </c>
      <c r="I276" s="404">
        <f t="shared" si="99"/>
        <v>100</v>
      </c>
      <c r="J276" s="404">
        <f t="shared" si="94"/>
        <v>100</v>
      </c>
      <c r="K276" s="92">
        <f>SUM(K277:K280)</f>
        <v>27000</v>
      </c>
      <c r="L276" s="404">
        <f t="shared" si="100"/>
        <v>100</v>
      </c>
      <c r="M276" s="92">
        <f>SUM(M277:M280)</f>
        <v>27000</v>
      </c>
      <c r="N276" s="404">
        <f t="shared" si="101"/>
        <v>100</v>
      </c>
      <c r="O276" s="465"/>
      <c r="P276" s="387"/>
      <c r="Q276" s="387"/>
      <c r="R276" s="387"/>
      <c r="S276" s="387"/>
    </row>
    <row r="277" spans="1:19" s="431" customFormat="1" ht="13.5">
      <c r="A277" s="454">
        <v>4221</v>
      </c>
      <c r="B277" s="455" t="s">
        <v>23</v>
      </c>
      <c r="C277" s="105">
        <v>0</v>
      </c>
      <c r="D277" s="105">
        <f t="shared" si="98"/>
        <v>0</v>
      </c>
      <c r="E277" s="105">
        <v>0</v>
      </c>
      <c r="F277" s="89">
        <v>7000</v>
      </c>
      <c r="G277" s="89">
        <v>7000</v>
      </c>
      <c r="H277" s="89">
        <v>7000</v>
      </c>
      <c r="I277" s="105">
        <f t="shared" si="99"/>
        <v>100</v>
      </c>
      <c r="J277" s="105">
        <f t="shared" si="94"/>
        <v>100</v>
      </c>
      <c r="K277" s="89">
        <v>7000</v>
      </c>
      <c r="L277" s="105">
        <f t="shared" si="100"/>
        <v>100</v>
      </c>
      <c r="M277" s="89">
        <v>7000</v>
      </c>
      <c r="N277" s="105">
        <f t="shared" si="101"/>
        <v>100</v>
      </c>
      <c r="O277" s="465"/>
      <c r="P277" s="387"/>
      <c r="Q277" s="387"/>
      <c r="R277" s="387"/>
      <c r="S277" s="387"/>
    </row>
    <row r="278" spans="1:19" s="431" customFormat="1" ht="13.5">
      <c r="A278" s="437">
        <v>4222</v>
      </c>
      <c r="B278" s="455" t="s">
        <v>25</v>
      </c>
      <c r="C278" s="105">
        <v>0</v>
      </c>
      <c r="D278" s="105">
        <f t="shared" si="98"/>
        <v>0</v>
      </c>
      <c r="E278" s="105">
        <v>0</v>
      </c>
      <c r="F278" s="89">
        <v>13000</v>
      </c>
      <c r="G278" s="89">
        <v>13000</v>
      </c>
      <c r="H278" s="89">
        <v>13000</v>
      </c>
      <c r="I278" s="105">
        <f t="shared" si="99"/>
        <v>100</v>
      </c>
      <c r="J278" s="105">
        <f t="shared" si="94"/>
        <v>100</v>
      </c>
      <c r="K278" s="89">
        <v>13000</v>
      </c>
      <c r="L278" s="105">
        <f t="shared" si="100"/>
        <v>100</v>
      </c>
      <c r="M278" s="89">
        <v>13000</v>
      </c>
      <c r="N278" s="105">
        <f t="shared" si="101"/>
        <v>100</v>
      </c>
      <c r="O278" s="465"/>
      <c r="P278" s="387"/>
      <c r="Q278" s="387"/>
      <c r="R278" s="387"/>
      <c r="S278" s="387"/>
    </row>
    <row r="279" spans="1:19" s="431" customFormat="1" ht="13.5">
      <c r="A279" s="437">
        <v>4223</v>
      </c>
      <c r="B279" s="455" t="s">
        <v>124</v>
      </c>
      <c r="C279" s="105">
        <v>0</v>
      </c>
      <c r="D279" s="105">
        <f t="shared" si="98"/>
        <v>0</v>
      </c>
      <c r="E279" s="105">
        <v>0</v>
      </c>
      <c r="F279" s="89">
        <v>2000</v>
      </c>
      <c r="G279" s="89">
        <v>2000</v>
      </c>
      <c r="H279" s="89">
        <v>2000</v>
      </c>
      <c r="I279" s="105">
        <f t="shared" si="99"/>
        <v>100</v>
      </c>
      <c r="J279" s="105">
        <f t="shared" si="94"/>
        <v>100</v>
      </c>
      <c r="K279" s="89">
        <v>2000</v>
      </c>
      <c r="L279" s="105">
        <f t="shared" si="100"/>
        <v>100</v>
      </c>
      <c r="M279" s="89">
        <v>2000</v>
      </c>
      <c r="N279" s="105">
        <f t="shared" si="101"/>
        <v>100</v>
      </c>
      <c r="O279" s="465"/>
      <c r="P279" s="387"/>
      <c r="Q279" s="387"/>
      <c r="R279" s="387"/>
      <c r="S279" s="387"/>
    </row>
    <row r="280" spans="1:19" s="431" customFormat="1" ht="13.5">
      <c r="A280" s="454">
        <v>4227</v>
      </c>
      <c r="B280" s="455" t="s">
        <v>1</v>
      </c>
      <c r="C280" s="105">
        <v>0</v>
      </c>
      <c r="D280" s="105">
        <f t="shared" si="98"/>
        <v>0</v>
      </c>
      <c r="E280" s="105">
        <v>0</v>
      </c>
      <c r="F280" s="89">
        <v>5000</v>
      </c>
      <c r="G280" s="89">
        <v>5000</v>
      </c>
      <c r="H280" s="89">
        <v>5000</v>
      </c>
      <c r="I280" s="105">
        <f t="shared" si="99"/>
        <v>100</v>
      </c>
      <c r="J280" s="105">
        <f t="shared" si="94"/>
        <v>100</v>
      </c>
      <c r="K280" s="89">
        <v>5000</v>
      </c>
      <c r="L280" s="105">
        <f t="shared" si="100"/>
        <v>100</v>
      </c>
      <c r="M280" s="89">
        <v>5000</v>
      </c>
      <c r="N280" s="105">
        <f t="shared" si="101"/>
        <v>100</v>
      </c>
      <c r="O280" s="465"/>
      <c r="P280" s="387"/>
      <c r="Q280" s="387"/>
      <c r="R280" s="387"/>
      <c r="S280" s="387"/>
    </row>
    <row r="281" spans="1:19" s="431" customFormat="1" ht="12.75">
      <c r="A281" s="456">
        <v>426</v>
      </c>
      <c r="B281" s="448" t="s">
        <v>87</v>
      </c>
      <c r="C281" s="457">
        <f>SUM(C282)</f>
        <v>181703</v>
      </c>
      <c r="D281" s="457">
        <f t="shared" si="98"/>
        <v>24116.132457362797</v>
      </c>
      <c r="E281" s="457">
        <f>SUM(E282)</f>
        <v>24116.13</v>
      </c>
      <c r="F281" s="78">
        <f>SUM(F282)</f>
        <v>27000</v>
      </c>
      <c r="G281" s="78">
        <f>SUM(G282)</f>
        <v>12000</v>
      </c>
      <c r="H281" s="78">
        <f>SUM(H282)</f>
        <v>13000</v>
      </c>
      <c r="I281" s="404">
        <f t="shared" si="99"/>
        <v>48.148148148148145</v>
      </c>
      <c r="J281" s="404">
        <f t="shared" si="94"/>
        <v>108.33333333333333</v>
      </c>
      <c r="K281" s="78">
        <f>SUM(K282)</f>
        <v>13000</v>
      </c>
      <c r="L281" s="404">
        <f t="shared" si="100"/>
        <v>100</v>
      </c>
      <c r="M281" s="78">
        <f>SUM(M282)</f>
        <v>13000</v>
      </c>
      <c r="N281" s="404">
        <f t="shared" si="101"/>
        <v>100</v>
      </c>
      <c r="O281" s="465"/>
      <c r="P281" s="387"/>
      <c r="Q281" s="387"/>
      <c r="R281" s="387"/>
      <c r="S281" s="387"/>
    </row>
    <row r="282" spans="1:19" s="431" customFormat="1" ht="13.5">
      <c r="A282" s="454">
        <v>4262</v>
      </c>
      <c r="B282" s="455" t="s">
        <v>125</v>
      </c>
      <c r="C282" s="105">
        <v>181703</v>
      </c>
      <c r="D282" s="105">
        <f t="shared" si="98"/>
        <v>24116.132457362797</v>
      </c>
      <c r="E282" s="105">
        <v>24116.13</v>
      </c>
      <c r="F282" s="89">
        <v>27000</v>
      </c>
      <c r="G282" s="89">
        <v>12000</v>
      </c>
      <c r="H282" s="89">
        <v>13000</v>
      </c>
      <c r="I282" s="105">
        <f t="shared" si="99"/>
        <v>48.148148148148145</v>
      </c>
      <c r="J282" s="105">
        <f t="shared" si="94"/>
        <v>108.33333333333333</v>
      </c>
      <c r="K282" s="89">
        <v>13000</v>
      </c>
      <c r="L282" s="105">
        <f t="shared" si="100"/>
        <v>100</v>
      </c>
      <c r="M282" s="89">
        <v>13000</v>
      </c>
      <c r="N282" s="105">
        <f t="shared" si="101"/>
        <v>100</v>
      </c>
      <c r="O282" s="465"/>
      <c r="P282" s="387"/>
      <c r="Q282" s="387"/>
      <c r="R282" s="387"/>
      <c r="S282" s="387"/>
    </row>
    <row r="283" spans="1:19" s="431" customFormat="1" ht="13.5">
      <c r="A283" s="408"/>
      <c r="B283" s="139"/>
      <c r="C283" s="105"/>
      <c r="D283" s="105"/>
      <c r="E283" s="105"/>
      <c r="F283" s="89"/>
      <c r="G283" s="89"/>
      <c r="H283" s="540"/>
      <c r="I283" s="541"/>
      <c r="J283" s="541"/>
      <c r="K283" s="540"/>
      <c r="L283" s="541"/>
      <c r="M283" s="540"/>
      <c r="N283" s="541"/>
      <c r="O283" s="465"/>
      <c r="P283" s="387"/>
      <c r="Q283" s="387"/>
      <c r="R283" s="387"/>
      <c r="S283" s="387"/>
    </row>
    <row r="284" spans="1:19" s="431" customFormat="1" ht="12.75">
      <c r="A284" s="402">
        <v>6002</v>
      </c>
      <c r="B284" s="402" t="s">
        <v>167</v>
      </c>
      <c r="C284" s="104">
        <f>C286+C310+C328+C346+C364+C379+C395+C416+C432+C444+C461+C468+C478</f>
        <v>2501107</v>
      </c>
      <c r="D284" s="524">
        <f>C284/$O$2</f>
        <v>331953.9451854801</v>
      </c>
      <c r="E284" s="104">
        <f>E286+E310+E328+E346+E364+E379+E395+E416+E432+E444+E461+E468+E478</f>
        <v>331953.93999999994</v>
      </c>
      <c r="F284" s="92">
        <f>F286+F310+F328+F346+F364+F379+F395+F416+F432+F444+F461+F468+F478</f>
        <v>13097865</v>
      </c>
      <c r="G284" s="92">
        <f>G286+G310+G328+G346+G364+G379+G395+G416+G432+G444+G461+G468+G478</f>
        <v>10223175</v>
      </c>
      <c r="H284" s="92">
        <f>H286+H310+H328+H346+H364+H379+H395+H416+H432+H444+H461+H468+H478</f>
        <v>0</v>
      </c>
      <c r="I284" s="404"/>
      <c r="J284" s="404"/>
      <c r="K284" s="92">
        <f>K286+K310+K328+K346+K364+K379+K395+K416+K432+K444+K461+K468+K478</f>
        <v>0</v>
      </c>
      <c r="L284" s="404"/>
      <c r="M284" s="92">
        <f>M286+M310+M328+M346+M364+M379+M395+M416+M432+M444+M461+M468+M478</f>
        <v>0</v>
      </c>
      <c r="N284" s="404"/>
      <c r="O284" s="465"/>
      <c r="P284" s="387"/>
      <c r="Q284" s="387"/>
      <c r="R284" s="387"/>
      <c r="S284" s="387"/>
    </row>
    <row r="285" spans="1:19" s="431" customFormat="1" ht="12.75">
      <c r="A285" s="405"/>
      <c r="B285" s="441"/>
      <c r="C285" s="104"/>
      <c r="D285" s="104"/>
      <c r="E285" s="104"/>
      <c r="F285" s="92"/>
      <c r="G285" s="92"/>
      <c r="H285" s="92"/>
      <c r="I285" s="404"/>
      <c r="J285" s="404"/>
      <c r="K285" s="92"/>
      <c r="L285" s="404"/>
      <c r="M285" s="92"/>
      <c r="N285" s="404"/>
      <c r="O285" s="465"/>
      <c r="P285" s="387"/>
      <c r="Q285" s="387"/>
      <c r="R285" s="387"/>
      <c r="S285" s="387"/>
    </row>
    <row r="286" spans="1:19" s="431" customFormat="1" ht="12.75">
      <c r="A286" s="405" t="s">
        <v>245</v>
      </c>
      <c r="B286" s="103" t="s">
        <v>188</v>
      </c>
      <c r="C286" s="104">
        <f>C287+C293+C304</f>
        <v>311629</v>
      </c>
      <c r="D286" s="524">
        <f aca="true" t="shared" si="102" ref="D286:D308">C286/$O$2</f>
        <v>41360.2760634415</v>
      </c>
      <c r="E286" s="104">
        <f>E287+E293+E304</f>
        <v>41360.270000000004</v>
      </c>
      <c r="F286" s="92">
        <f>F287+F293+F304</f>
        <v>275</v>
      </c>
      <c r="G286" s="92">
        <f>G287+G293+G304</f>
        <v>275</v>
      </c>
      <c r="H286" s="92">
        <f>H287+H293+H304</f>
        <v>0</v>
      </c>
      <c r="I286" s="457"/>
      <c r="J286" s="457"/>
      <c r="K286" s="92">
        <f>K287+K293+K304</f>
        <v>0</v>
      </c>
      <c r="L286" s="457"/>
      <c r="M286" s="92">
        <f>M287+M293+M304</f>
        <v>0</v>
      </c>
      <c r="N286" s="457"/>
      <c r="O286" s="465"/>
      <c r="P286" s="387"/>
      <c r="Q286" s="387"/>
      <c r="R286" s="387"/>
      <c r="S286" s="387"/>
    </row>
    <row r="287" spans="1:19" s="431" customFormat="1" ht="12.75">
      <c r="A287" s="409">
        <v>31</v>
      </c>
      <c r="B287" s="441" t="s">
        <v>54</v>
      </c>
      <c r="C287" s="104">
        <f>C288+C290</f>
        <v>307049</v>
      </c>
      <c r="D287" s="524">
        <f t="shared" si="102"/>
        <v>40752.405600902515</v>
      </c>
      <c r="E287" s="104">
        <f>E288+E290</f>
        <v>40752.4</v>
      </c>
      <c r="F287" s="92">
        <f>F288+F290</f>
        <v>0</v>
      </c>
      <c r="G287" s="92">
        <f>G288+G290</f>
        <v>0</v>
      </c>
      <c r="H287" s="92">
        <f>H288+H290</f>
        <v>0</v>
      </c>
      <c r="I287" s="457"/>
      <c r="J287" s="457"/>
      <c r="K287" s="92">
        <f>K288+K290</f>
        <v>0</v>
      </c>
      <c r="L287" s="457"/>
      <c r="M287" s="92">
        <f>M288+M290</f>
        <v>0</v>
      </c>
      <c r="N287" s="457"/>
      <c r="O287" s="465"/>
      <c r="P287" s="387"/>
      <c r="Q287" s="387"/>
      <c r="R287" s="387"/>
      <c r="S287" s="387"/>
    </row>
    <row r="288" spans="1:19" s="431" customFormat="1" ht="12.75">
      <c r="A288" s="409">
        <v>311</v>
      </c>
      <c r="B288" s="441" t="s">
        <v>97</v>
      </c>
      <c r="C288" s="104">
        <f>C289</f>
        <v>263755</v>
      </c>
      <c r="D288" s="104">
        <f t="shared" si="102"/>
        <v>35006.30433339969</v>
      </c>
      <c r="E288" s="104">
        <f>E289</f>
        <v>35006.3</v>
      </c>
      <c r="F288" s="92">
        <f>F289</f>
        <v>0</v>
      </c>
      <c r="G288" s="92">
        <f>G289</f>
        <v>0</v>
      </c>
      <c r="H288" s="92">
        <f>H289</f>
        <v>0</v>
      </c>
      <c r="I288" s="457"/>
      <c r="J288" s="457"/>
      <c r="K288" s="92">
        <f>K289</f>
        <v>0</v>
      </c>
      <c r="L288" s="457"/>
      <c r="M288" s="92">
        <f>M289</f>
        <v>0</v>
      </c>
      <c r="N288" s="457"/>
      <c r="O288" s="465"/>
      <c r="P288" s="387"/>
      <c r="Q288" s="387"/>
      <c r="R288" s="387"/>
      <c r="S288" s="387"/>
    </row>
    <row r="289" spans="1:19" s="431" customFormat="1" ht="13.5">
      <c r="A289" s="406">
        <v>3111</v>
      </c>
      <c r="B289" s="138" t="s">
        <v>56</v>
      </c>
      <c r="C289" s="105">
        <v>263755</v>
      </c>
      <c r="D289" s="105">
        <f t="shared" si="102"/>
        <v>35006.30433339969</v>
      </c>
      <c r="E289" s="105">
        <v>35006.3</v>
      </c>
      <c r="F289" s="89">
        <v>0</v>
      </c>
      <c r="G289" s="89">
        <v>0</v>
      </c>
      <c r="H289" s="89">
        <v>0</v>
      </c>
      <c r="I289" s="105"/>
      <c r="J289" s="105"/>
      <c r="K289" s="89">
        <v>0</v>
      </c>
      <c r="L289" s="105"/>
      <c r="M289" s="89">
        <v>0</v>
      </c>
      <c r="N289" s="105"/>
      <c r="O289" s="465"/>
      <c r="P289" s="387"/>
      <c r="Q289" s="387"/>
      <c r="R289" s="387"/>
      <c r="S289" s="387"/>
    </row>
    <row r="290" spans="1:19" s="431" customFormat="1" ht="12.75">
      <c r="A290" s="405">
        <v>313</v>
      </c>
      <c r="B290" s="441" t="s">
        <v>59</v>
      </c>
      <c r="C290" s="104">
        <f>SUM(C291:C292)</f>
        <v>43294</v>
      </c>
      <c r="D290" s="104">
        <f t="shared" si="102"/>
        <v>5746.10126750282</v>
      </c>
      <c r="E290" s="104">
        <f>SUM(E291:E292)</f>
        <v>5746.1</v>
      </c>
      <c r="F290" s="92">
        <f>F291+F292</f>
        <v>0</v>
      </c>
      <c r="G290" s="92">
        <f>G291+G292</f>
        <v>0</v>
      </c>
      <c r="H290" s="92">
        <f>H291+H292</f>
        <v>0</v>
      </c>
      <c r="I290" s="457"/>
      <c r="J290" s="457"/>
      <c r="K290" s="92">
        <f>K291+K292</f>
        <v>0</v>
      </c>
      <c r="L290" s="457"/>
      <c r="M290" s="92">
        <f>M291+M292</f>
        <v>0</v>
      </c>
      <c r="N290" s="457"/>
      <c r="O290" s="465"/>
      <c r="P290" s="387"/>
      <c r="Q290" s="387"/>
      <c r="R290" s="387"/>
      <c r="S290" s="387"/>
    </row>
    <row r="291" spans="1:19" s="431" customFormat="1" ht="13.5">
      <c r="A291" s="406">
        <v>3132</v>
      </c>
      <c r="B291" s="138" t="s">
        <v>95</v>
      </c>
      <c r="C291" s="105">
        <v>43294</v>
      </c>
      <c r="D291" s="105">
        <f t="shared" si="102"/>
        <v>5746.10126750282</v>
      </c>
      <c r="E291" s="105">
        <v>5746.1</v>
      </c>
      <c r="F291" s="89">
        <v>0</v>
      </c>
      <c r="G291" s="89">
        <v>0</v>
      </c>
      <c r="H291" s="89">
        <v>0</v>
      </c>
      <c r="I291" s="105"/>
      <c r="J291" s="105"/>
      <c r="K291" s="89">
        <v>0</v>
      </c>
      <c r="L291" s="105"/>
      <c r="M291" s="89">
        <v>0</v>
      </c>
      <c r="N291" s="105"/>
      <c r="O291" s="465"/>
      <c r="P291" s="387"/>
      <c r="Q291" s="387"/>
      <c r="R291" s="387"/>
      <c r="S291" s="387"/>
    </row>
    <row r="292" spans="1:19" s="431" customFormat="1" ht="13.5" hidden="1">
      <c r="A292" s="406">
        <v>3133</v>
      </c>
      <c r="B292" s="138" t="s">
        <v>96</v>
      </c>
      <c r="C292" s="105">
        <v>0</v>
      </c>
      <c r="D292" s="105">
        <f t="shared" si="102"/>
        <v>0</v>
      </c>
      <c r="E292" s="105">
        <v>0</v>
      </c>
      <c r="F292" s="89">
        <v>0</v>
      </c>
      <c r="G292" s="89">
        <v>0</v>
      </c>
      <c r="H292" s="89">
        <v>0</v>
      </c>
      <c r="I292" s="105"/>
      <c r="J292" s="105" t="e">
        <f t="shared" si="94"/>
        <v>#DIV/0!</v>
      </c>
      <c r="K292" s="89">
        <v>0</v>
      </c>
      <c r="L292" s="105"/>
      <c r="M292" s="89">
        <v>0</v>
      </c>
      <c r="N292" s="105"/>
      <c r="O292" s="465"/>
      <c r="P292" s="387"/>
      <c r="Q292" s="387"/>
      <c r="R292" s="387"/>
      <c r="S292" s="387"/>
    </row>
    <row r="293" spans="1:19" s="431" customFormat="1" ht="12.75">
      <c r="A293" s="405">
        <v>32</v>
      </c>
      <c r="B293" s="106" t="s">
        <v>5</v>
      </c>
      <c r="C293" s="104">
        <f>C294+C298+C300</f>
        <v>4580</v>
      </c>
      <c r="D293" s="104">
        <f t="shared" si="102"/>
        <v>607.8704625389873</v>
      </c>
      <c r="E293" s="104">
        <f>E294+E298+E300</f>
        <v>607.87</v>
      </c>
      <c r="F293" s="92">
        <f>F294+F298+F300</f>
        <v>275</v>
      </c>
      <c r="G293" s="92">
        <f>G294+G298+G300</f>
        <v>275</v>
      </c>
      <c r="H293" s="92">
        <f>H294+H298+H300</f>
        <v>0</v>
      </c>
      <c r="I293" s="457"/>
      <c r="J293" s="457"/>
      <c r="K293" s="92">
        <f>K294+K298+K300</f>
        <v>0</v>
      </c>
      <c r="L293" s="457"/>
      <c r="M293" s="92">
        <f>M294+M298+M300</f>
        <v>0</v>
      </c>
      <c r="N293" s="457"/>
      <c r="O293" s="465"/>
      <c r="P293" s="387"/>
      <c r="Q293" s="387"/>
      <c r="R293" s="387"/>
      <c r="S293" s="387"/>
    </row>
    <row r="294" spans="1:19" s="431" customFormat="1" ht="12.75">
      <c r="A294" s="405">
        <v>321</v>
      </c>
      <c r="B294" s="441" t="s">
        <v>9</v>
      </c>
      <c r="C294" s="104">
        <f>SUM(C295:C297)</f>
        <v>4580</v>
      </c>
      <c r="D294" s="104">
        <f t="shared" si="102"/>
        <v>607.8704625389873</v>
      </c>
      <c r="E294" s="104">
        <f>SUM(E295:E297)</f>
        <v>607.87</v>
      </c>
      <c r="F294" s="92">
        <f>SUM(F295:F297)</f>
        <v>275</v>
      </c>
      <c r="G294" s="92">
        <f>SUM(G295:G297)</f>
        <v>275</v>
      </c>
      <c r="H294" s="92">
        <f>SUM(H295:H297)</f>
        <v>0</v>
      </c>
      <c r="I294" s="457"/>
      <c r="J294" s="457"/>
      <c r="K294" s="92">
        <f>SUM(K295:K297)</f>
        <v>0</v>
      </c>
      <c r="L294" s="457"/>
      <c r="M294" s="92">
        <f>SUM(M295:M297)</f>
        <v>0</v>
      </c>
      <c r="N294" s="457"/>
      <c r="O294" s="465"/>
      <c r="P294" s="387"/>
      <c r="Q294" s="387"/>
      <c r="R294" s="387"/>
      <c r="S294" s="387"/>
    </row>
    <row r="295" spans="1:19" s="431" customFormat="1" ht="13.5">
      <c r="A295" s="406">
        <v>3211</v>
      </c>
      <c r="B295" s="411" t="s">
        <v>60</v>
      </c>
      <c r="C295" s="105">
        <v>4580</v>
      </c>
      <c r="D295" s="105">
        <f t="shared" si="102"/>
        <v>607.8704625389873</v>
      </c>
      <c r="E295" s="105">
        <v>607.87</v>
      </c>
      <c r="F295" s="89">
        <v>275</v>
      </c>
      <c r="G295" s="89">
        <v>275</v>
      </c>
      <c r="H295" s="89">
        <v>0</v>
      </c>
      <c r="I295" s="105"/>
      <c r="J295" s="105"/>
      <c r="K295" s="89">
        <v>0</v>
      </c>
      <c r="L295" s="105"/>
      <c r="M295" s="89">
        <v>0</v>
      </c>
      <c r="N295" s="105"/>
      <c r="O295" s="465"/>
      <c r="P295" s="387"/>
      <c r="Q295" s="387"/>
      <c r="R295" s="387"/>
      <c r="S295" s="387"/>
    </row>
    <row r="296" spans="1:19" s="431" customFormat="1" ht="13.5" hidden="1">
      <c r="A296" s="408">
        <v>3213</v>
      </c>
      <c r="B296" s="138" t="s">
        <v>8</v>
      </c>
      <c r="C296" s="105"/>
      <c r="D296" s="105">
        <f t="shared" si="102"/>
        <v>0</v>
      </c>
      <c r="E296" s="105"/>
      <c r="F296" s="89">
        <v>0</v>
      </c>
      <c r="G296" s="89">
        <v>0</v>
      </c>
      <c r="H296" s="89">
        <v>0</v>
      </c>
      <c r="I296" s="105"/>
      <c r="J296" s="105"/>
      <c r="K296" s="89">
        <v>0</v>
      </c>
      <c r="L296" s="105"/>
      <c r="M296" s="89">
        <v>0</v>
      </c>
      <c r="N296" s="105"/>
      <c r="O296" s="465"/>
      <c r="P296" s="387"/>
      <c r="Q296" s="387"/>
      <c r="R296" s="387"/>
      <c r="S296" s="387"/>
    </row>
    <row r="297" spans="1:19" s="431" customFormat="1" ht="13.5" hidden="1">
      <c r="A297" s="408">
        <v>3214</v>
      </c>
      <c r="B297" s="138" t="s">
        <v>214</v>
      </c>
      <c r="C297" s="105"/>
      <c r="D297" s="105">
        <f t="shared" si="102"/>
        <v>0</v>
      </c>
      <c r="E297" s="105"/>
      <c r="F297" s="89">
        <v>0</v>
      </c>
      <c r="G297" s="89">
        <v>0</v>
      </c>
      <c r="H297" s="89">
        <v>0</v>
      </c>
      <c r="I297" s="105"/>
      <c r="J297" s="105"/>
      <c r="K297" s="89">
        <v>0</v>
      </c>
      <c r="L297" s="105"/>
      <c r="M297" s="89">
        <v>0</v>
      </c>
      <c r="N297" s="105"/>
      <c r="O297" s="465"/>
      <c r="P297" s="387"/>
      <c r="Q297" s="387"/>
      <c r="R297" s="387"/>
      <c r="S297" s="387"/>
    </row>
    <row r="298" spans="1:19" s="431" customFormat="1" ht="12.75" hidden="1">
      <c r="A298" s="409">
        <v>322</v>
      </c>
      <c r="B298" s="441" t="s">
        <v>62</v>
      </c>
      <c r="C298" s="104"/>
      <c r="D298" s="104">
        <f t="shared" si="102"/>
        <v>0</v>
      </c>
      <c r="E298" s="104"/>
      <c r="F298" s="92">
        <f>F299</f>
        <v>0</v>
      </c>
      <c r="G298" s="92">
        <f>G299</f>
        <v>0</v>
      </c>
      <c r="H298" s="92">
        <f>H299</f>
        <v>0</v>
      </c>
      <c r="I298" s="457"/>
      <c r="J298" s="457"/>
      <c r="K298" s="92">
        <f>K299</f>
        <v>0</v>
      </c>
      <c r="L298" s="457"/>
      <c r="M298" s="92">
        <f>M299</f>
        <v>0</v>
      </c>
      <c r="N298" s="457"/>
      <c r="O298" s="465"/>
      <c r="P298" s="387"/>
      <c r="Q298" s="387"/>
      <c r="R298" s="387"/>
      <c r="S298" s="387"/>
    </row>
    <row r="299" spans="1:19" s="431" customFormat="1" ht="13.5" hidden="1">
      <c r="A299" s="408">
        <v>3221</v>
      </c>
      <c r="B299" s="138" t="s">
        <v>63</v>
      </c>
      <c r="C299" s="105"/>
      <c r="D299" s="105">
        <f t="shared" si="102"/>
        <v>0</v>
      </c>
      <c r="E299" s="105"/>
      <c r="F299" s="89">
        <v>0</v>
      </c>
      <c r="G299" s="89">
        <v>0</v>
      </c>
      <c r="H299" s="89">
        <v>0</v>
      </c>
      <c r="I299" s="105"/>
      <c r="J299" s="105"/>
      <c r="K299" s="89">
        <v>0</v>
      </c>
      <c r="L299" s="105"/>
      <c r="M299" s="89">
        <v>0</v>
      </c>
      <c r="N299" s="105"/>
      <c r="O299" s="465"/>
      <c r="P299" s="387"/>
      <c r="Q299" s="387"/>
      <c r="R299" s="387"/>
      <c r="S299" s="387"/>
    </row>
    <row r="300" spans="1:19" s="431" customFormat="1" ht="12.75" hidden="1">
      <c r="A300" s="409">
        <v>323</v>
      </c>
      <c r="B300" s="441" t="s">
        <v>13</v>
      </c>
      <c r="C300" s="104"/>
      <c r="D300" s="104">
        <f t="shared" si="102"/>
        <v>0</v>
      </c>
      <c r="E300" s="104"/>
      <c r="F300" s="92">
        <f>F301+F302+F303</f>
        <v>0</v>
      </c>
      <c r="G300" s="92">
        <f>G301+G302+G303</f>
        <v>0</v>
      </c>
      <c r="H300" s="92">
        <f>H301+H302+H303</f>
        <v>0</v>
      </c>
      <c r="I300" s="457"/>
      <c r="J300" s="457"/>
      <c r="K300" s="92">
        <f>K301+K302+K303</f>
        <v>0</v>
      </c>
      <c r="L300" s="457"/>
      <c r="M300" s="92">
        <f>M301+M302+M303</f>
        <v>0</v>
      </c>
      <c r="N300" s="457"/>
      <c r="O300" s="465"/>
      <c r="P300" s="387"/>
      <c r="Q300" s="387"/>
      <c r="R300" s="387"/>
      <c r="S300" s="387"/>
    </row>
    <row r="301" spans="1:19" s="431" customFormat="1" ht="13.5" hidden="1">
      <c r="A301" s="408">
        <v>3231</v>
      </c>
      <c r="B301" s="109" t="s">
        <v>65</v>
      </c>
      <c r="C301" s="105"/>
      <c r="D301" s="105">
        <f t="shared" si="102"/>
        <v>0</v>
      </c>
      <c r="E301" s="105"/>
      <c r="F301" s="89">
        <v>0</v>
      </c>
      <c r="G301" s="89">
        <v>0</v>
      </c>
      <c r="H301" s="89">
        <v>0</v>
      </c>
      <c r="I301" s="105"/>
      <c r="J301" s="105"/>
      <c r="K301" s="89">
        <v>0</v>
      </c>
      <c r="L301" s="105"/>
      <c r="M301" s="89">
        <v>0</v>
      </c>
      <c r="N301" s="105"/>
      <c r="O301" s="465"/>
      <c r="P301" s="387"/>
      <c r="Q301" s="387"/>
      <c r="R301" s="387"/>
      <c r="S301" s="387"/>
    </row>
    <row r="302" spans="1:19" s="431" customFormat="1" ht="13.5" hidden="1">
      <c r="A302" s="408">
        <v>3233</v>
      </c>
      <c r="B302" s="411" t="s">
        <v>66</v>
      </c>
      <c r="C302" s="105"/>
      <c r="D302" s="105">
        <f t="shared" si="102"/>
        <v>0</v>
      </c>
      <c r="E302" s="105"/>
      <c r="F302" s="89">
        <v>0</v>
      </c>
      <c r="G302" s="89">
        <v>0</v>
      </c>
      <c r="H302" s="89">
        <v>0</v>
      </c>
      <c r="I302" s="105"/>
      <c r="J302" s="105"/>
      <c r="K302" s="89">
        <v>0</v>
      </c>
      <c r="L302" s="105"/>
      <c r="M302" s="89">
        <v>0</v>
      </c>
      <c r="N302" s="105"/>
      <c r="O302" s="465"/>
      <c r="P302" s="387"/>
      <c r="Q302" s="387"/>
      <c r="R302" s="387"/>
      <c r="S302" s="387"/>
    </row>
    <row r="303" spans="1:19" s="431" customFormat="1" ht="13.5" hidden="1">
      <c r="A303" s="408">
        <v>3238</v>
      </c>
      <c r="B303" s="138" t="s">
        <v>119</v>
      </c>
      <c r="C303" s="105"/>
      <c r="D303" s="105">
        <f t="shared" si="102"/>
        <v>0</v>
      </c>
      <c r="E303" s="105"/>
      <c r="F303" s="89">
        <v>0</v>
      </c>
      <c r="G303" s="89">
        <v>0</v>
      </c>
      <c r="H303" s="89">
        <v>0</v>
      </c>
      <c r="I303" s="105"/>
      <c r="J303" s="105"/>
      <c r="K303" s="89">
        <v>0</v>
      </c>
      <c r="L303" s="105"/>
      <c r="M303" s="89">
        <v>0</v>
      </c>
      <c r="N303" s="105"/>
      <c r="O303" s="465"/>
      <c r="P303" s="387"/>
      <c r="Q303" s="387"/>
      <c r="R303" s="387"/>
      <c r="S303" s="387"/>
    </row>
    <row r="304" spans="1:19" s="431" customFormat="1" ht="12.75" customHeight="1" hidden="1">
      <c r="A304" s="409">
        <v>42</v>
      </c>
      <c r="B304" s="410" t="s">
        <v>18</v>
      </c>
      <c r="C304" s="104"/>
      <c r="D304" s="104">
        <f t="shared" si="102"/>
        <v>0</v>
      </c>
      <c r="E304" s="104"/>
      <c r="F304" s="92">
        <f>F305+F307</f>
        <v>0</v>
      </c>
      <c r="G304" s="92">
        <f>G305+G307</f>
        <v>0</v>
      </c>
      <c r="H304" s="92">
        <f>H305+H307</f>
        <v>0</v>
      </c>
      <c r="I304" s="457"/>
      <c r="J304" s="457"/>
      <c r="K304" s="92">
        <f>K305+K307</f>
        <v>0</v>
      </c>
      <c r="L304" s="457"/>
      <c r="M304" s="92">
        <f>M305+M307</f>
        <v>0</v>
      </c>
      <c r="N304" s="457"/>
      <c r="O304" s="465"/>
      <c r="P304" s="387"/>
      <c r="Q304" s="387"/>
      <c r="R304" s="387"/>
      <c r="S304" s="387"/>
    </row>
    <row r="305" spans="1:19" s="431" customFormat="1" ht="12.75" hidden="1">
      <c r="A305" s="409">
        <v>422</v>
      </c>
      <c r="B305" s="412" t="s">
        <v>26</v>
      </c>
      <c r="C305" s="104"/>
      <c r="D305" s="104">
        <f t="shared" si="102"/>
        <v>0</v>
      </c>
      <c r="E305" s="104"/>
      <c r="F305" s="92">
        <f>SUM(F306)</f>
        <v>0</v>
      </c>
      <c r="G305" s="92">
        <f>SUM(G306)</f>
        <v>0</v>
      </c>
      <c r="H305" s="92">
        <f>SUM(H306)</f>
        <v>0</v>
      </c>
      <c r="I305" s="457"/>
      <c r="J305" s="457"/>
      <c r="K305" s="92">
        <f>SUM(K306)</f>
        <v>0</v>
      </c>
      <c r="L305" s="457"/>
      <c r="M305" s="92">
        <f>SUM(M306)</f>
        <v>0</v>
      </c>
      <c r="N305" s="457"/>
      <c r="O305" s="465"/>
      <c r="P305" s="387"/>
      <c r="Q305" s="387"/>
      <c r="R305" s="387"/>
      <c r="S305" s="387"/>
    </row>
    <row r="306" spans="1:19" s="431" customFormat="1" ht="13.5" hidden="1">
      <c r="A306" s="408">
        <v>4221</v>
      </c>
      <c r="B306" s="129" t="s">
        <v>23</v>
      </c>
      <c r="C306" s="105"/>
      <c r="D306" s="105">
        <f t="shared" si="102"/>
        <v>0</v>
      </c>
      <c r="E306" s="105"/>
      <c r="F306" s="89">
        <v>0</v>
      </c>
      <c r="G306" s="89">
        <v>0</v>
      </c>
      <c r="H306" s="89">
        <v>0</v>
      </c>
      <c r="I306" s="105"/>
      <c r="J306" s="105"/>
      <c r="K306" s="89">
        <v>0</v>
      </c>
      <c r="L306" s="105"/>
      <c r="M306" s="89">
        <v>0</v>
      </c>
      <c r="N306" s="105"/>
      <c r="O306" s="465"/>
      <c r="P306" s="387"/>
      <c r="Q306" s="387"/>
      <c r="R306" s="387"/>
      <c r="S306" s="387"/>
    </row>
    <row r="307" spans="1:19" s="431" customFormat="1" ht="12.75" hidden="1">
      <c r="A307" s="409">
        <v>426</v>
      </c>
      <c r="B307" s="78" t="s">
        <v>87</v>
      </c>
      <c r="C307" s="104"/>
      <c r="D307" s="104">
        <f t="shared" si="102"/>
        <v>0</v>
      </c>
      <c r="E307" s="104"/>
      <c r="F307" s="92">
        <f>SUM(F308)</f>
        <v>0</v>
      </c>
      <c r="G307" s="92">
        <f>SUM(G308)</f>
        <v>0</v>
      </c>
      <c r="H307" s="92">
        <f>SUM(H308)</f>
        <v>0</v>
      </c>
      <c r="I307" s="457"/>
      <c r="J307" s="457"/>
      <c r="K307" s="92">
        <f>SUM(K308)</f>
        <v>0</v>
      </c>
      <c r="L307" s="457"/>
      <c r="M307" s="92">
        <f>SUM(M308)</f>
        <v>0</v>
      </c>
      <c r="N307" s="457"/>
      <c r="O307" s="465"/>
      <c r="P307" s="387"/>
      <c r="Q307" s="387"/>
      <c r="R307" s="387"/>
      <c r="S307" s="387"/>
    </row>
    <row r="308" spans="1:19" s="431" customFormat="1" ht="13.5" hidden="1">
      <c r="A308" s="408">
        <v>4262</v>
      </c>
      <c r="B308" s="109" t="s">
        <v>86</v>
      </c>
      <c r="C308" s="105"/>
      <c r="D308" s="105">
        <f t="shared" si="102"/>
        <v>0</v>
      </c>
      <c r="E308" s="105"/>
      <c r="F308" s="89">
        <v>0</v>
      </c>
      <c r="G308" s="89">
        <v>0</v>
      </c>
      <c r="H308" s="89">
        <v>0</v>
      </c>
      <c r="I308" s="105"/>
      <c r="J308" s="105"/>
      <c r="K308" s="89">
        <v>0</v>
      </c>
      <c r="L308" s="105"/>
      <c r="M308" s="89">
        <v>0</v>
      </c>
      <c r="N308" s="105"/>
      <c r="O308" s="465"/>
      <c r="P308" s="387"/>
      <c r="Q308" s="387"/>
      <c r="R308" s="387"/>
      <c r="S308" s="387"/>
    </row>
    <row r="309" spans="1:19" s="431" customFormat="1" ht="13.5">
      <c r="A309" s="92"/>
      <c r="B309" s="92"/>
      <c r="C309" s="104"/>
      <c r="D309" s="104"/>
      <c r="E309" s="104"/>
      <c r="F309" s="92"/>
      <c r="G309" s="92"/>
      <c r="H309" s="92"/>
      <c r="I309" s="551"/>
      <c r="J309" s="551"/>
      <c r="K309" s="92"/>
      <c r="L309" s="551"/>
      <c r="M309" s="92"/>
      <c r="N309" s="551"/>
      <c r="O309" s="465"/>
      <c r="P309" s="387"/>
      <c r="Q309" s="387"/>
      <c r="R309" s="387"/>
      <c r="S309" s="387"/>
    </row>
    <row r="310" spans="1:19" s="431" customFormat="1" ht="19.5" customHeight="1">
      <c r="A310" s="402" t="s">
        <v>246</v>
      </c>
      <c r="B310" s="103" t="s">
        <v>195</v>
      </c>
      <c r="C310" s="104">
        <f>C311+C317+C324</f>
        <v>1661451</v>
      </c>
      <c r="D310" s="524">
        <f aca="true" t="shared" si="103" ref="D310:D326">C310/$O$2</f>
        <v>220512.44276328885</v>
      </c>
      <c r="E310" s="104">
        <f>E311+E317+E324</f>
        <v>220512.44999999998</v>
      </c>
      <c r="F310" s="92">
        <f>F311+F317+F324</f>
        <v>9547590</v>
      </c>
      <c r="G310" s="92">
        <f>G311+G317+G324</f>
        <v>9117800</v>
      </c>
      <c r="H310" s="92">
        <f>H311+H317+H324</f>
        <v>0</v>
      </c>
      <c r="I310" s="404"/>
      <c r="J310" s="404"/>
      <c r="K310" s="92">
        <f>K311+K317+K324</f>
        <v>0</v>
      </c>
      <c r="L310" s="404"/>
      <c r="M310" s="92">
        <f>M311+M317+M324</f>
        <v>0</v>
      </c>
      <c r="N310" s="404"/>
      <c r="O310" s="465"/>
      <c r="P310" s="387"/>
      <c r="Q310" s="387"/>
      <c r="R310" s="387"/>
      <c r="S310" s="387"/>
    </row>
    <row r="311" spans="1:19" s="431" customFormat="1" ht="12.75">
      <c r="A311" s="409">
        <v>31</v>
      </c>
      <c r="B311" s="441" t="s">
        <v>54</v>
      </c>
      <c r="C311" s="104">
        <f>C312+C314</f>
        <v>1590651</v>
      </c>
      <c r="D311" s="104">
        <f t="shared" si="103"/>
        <v>211115.66792753333</v>
      </c>
      <c r="E311" s="104">
        <f>E312+E314</f>
        <v>211115.66999999998</v>
      </c>
      <c r="F311" s="92">
        <f>F312+F314</f>
        <v>590</v>
      </c>
      <c r="G311" s="92">
        <f>G312+G314</f>
        <v>541600</v>
      </c>
      <c r="H311" s="92">
        <f>H312+H314</f>
        <v>0</v>
      </c>
      <c r="I311" s="104"/>
      <c r="J311" s="104"/>
      <c r="K311" s="92">
        <f>K312+K314</f>
        <v>0</v>
      </c>
      <c r="L311" s="104"/>
      <c r="M311" s="92">
        <f>M312+M314</f>
        <v>0</v>
      </c>
      <c r="N311" s="104"/>
      <c r="O311" s="465"/>
      <c r="P311" s="387"/>
      <c r="Q311" s="387"/>
      <c r="R311" s="387"/>
      <c r="S311" s="387"/>
    </row>
    <row r="312" spans="1:19" s="431" customFormat="1" ht="12.75">
      <c r="A312" s="409">
        <v>311</v>
      </c>
      <c r="B312" s="441" t="s">
        <v>97</v>
      </c>
      <c r="C312" s="104">
        <f>C313</f>
        <v>1352053</v>
      </c>
      <c r="D312" s="104">
        <f t="shared" si="103"/>
        <v>179448.2712854204</v>
      </c>
      <c r="E312" s="104">
        <f>E313</f>
        <v>179448.27</v>
      </c>
      <c r="F312" s="92">
        <f>F313</f>
        <v>500</v>
      </c>
      <c r="G312" s="92">
        <f>G313</f>
        <v>464900</v>
      </c>
      <c r="H312" s="92">
        <f>H313</f>
        <v>0</v>
      </c>
      <c r="I312" s="104"/>
      <c r="J312" s="104"/>
      <c r="K312" s="92">
        <f>K313</f>
        <v>0</v>
      </c>
      <c r="L312" s="104"/>
      <c r="M312" s="92">
        <f>M313</f>
        <v>0</v>
      </c>
      <c r="N312" s="104"/>
      <c r="O312" s="465"/>
      <c r="P312" s="387"/>
      <c r="Q312" s="387"/>
      <c r="R312" s="387"/>
      <c r="S312" s="387"/>
    </row>
    <row r="313" spans="1:19" s="431" customFormat="1" ht="13.5">
      <c r="A313" s="406">
        <v>3111</v>
      </c>
      <c r="B313" s="138" t="s">
        <v>56</v>
      </c>
      <c r="C313" s="105">
        <v>1352053</v>
      </c>
      <c r="D313" s="105">
        <f t="shared" si="103"/>
        <v>179448.2712854204</v>
      </c>
      <c r="E313" s="105">
        <v>179448.27</v>
      </c>
      <c r="F313" s="89">
        <v>500</v>
      </c>
      <c r="G313" s="89">
        <v>464900</v>
      </c>
      <c r="H313" s="89">
        <v>0</v>
      </c>
      <c r="I313" s="105"/>
      <c r="J313" s="105"/>
      <c r="K313" s="89">
        <v>0</v>
      </c>
      <c r="L313" s="105"/>
      <c r="M313" s="89">
        <v>0</v>
      </c>
      <c r="N313" s="105"/>
      <c r="O313" s="465"/>
      <c r="P313" s="387"/>
      <c r="Q313" s="387"/>
      <c r="R313" s="387"/>
      <c r="S313" s="387"/>
    </row>
    <row r="314" spans="1:19" s="431" customFormat="1" ht="12.75">
      <c r="A314" s="405">
        <v>313</v>
      </c>
      <c r="B314" s="441" t="s">
        <v>59</v>
      </c>
      <c r="C314" s="104">
        <f>C315+C316</f>
        <v>238598</v>
      </c>
      <c r="D314" s="104">
        <f t="shared" si="103"/>
        <v>31667.396642112944</v>
      </c>
      <c r="E314" s="104">
        <f>E315+E316</f>
        <v>31667.4</v>
      </c>
      <c r="F314" s="92">
        <f>F315+F316</f>
        <v>90</v>
      </c>
      <c r="G314" s="92">
        <f>G315+G316</f>
        <v>76700</v>
      </c>
      <c r="H314" s="92">
        <f>H315+H316</f>
        <v>0</v>
      </c>
      <c r="I314" s="104"/>
      <c r="J314" s="104"/>
      <c r="K314" s="92">
        <f>K315+K316</f>
        <v>0</v>
      </c>
      <c r="L314" s="104"/>
      <c r="M314" s="92">
        <f>M315+M316</f>
        <v>0</v>
      </c>
      <c r="N314" s="104"/>
      <c r="O314" s="465"/>
      <c r="P314" s="387"/>
      <c r="Q314" s="387"/>
      <c r="R314" s="387"/>
      <c r="S314" s="387"/>
    </row>
    <row r="315" spans="1:19" s="431" customFormat="1" ht="13.5">
      <c r="A315" s="406">
        <v>3132</v>
      </c>
      <c r="B315" s="138" t="s">
        <v>95</v>
      </c>
      <c r="C315" s="105">
        <v>238598</v>
      </c>
      <c r="D315" s="105">
        <f t="shared" si="103"/>
        <v>31667.396642112944</v>
      </c>
      <c r="E315" s="105">
        <v>31667.4</v>
      </c>
      <c r="F315" s="89">
        <v>90</v>
      </c>
      <c r="G315" s="89">
        <v>76700</v>
      </c>
      <c r="H315" s="89">
        <v>0</v>
      </c>
      <c r="I315" s="105"/>
      <c r="J315" s="105"/>
      <c r="K315" s="89">
        <v>0</v>
      </c>
      <c r="L315" s="105"/>
      <c r="M315" s="89">
        <v>0</v>
      </c>
      <c r="N315" s="105"/>
      <c r="O315" s="465"/>
      <c r="P315" s="387"/>
      <c r="Q315" s="387"/>
      <c r="R315" s="387"/>
      <c r="S315" s="387"/>
    </row>
    <row r="316" spans="1:19" s="431" customFormat="1" ht="13.5" hidden="1">
      <c r="A316" s="406">
        <v>3133</v>
      </c>
      <c r="B316" s="138" t="s">
        <v>96</v>
      </c>
      <c r="C316" s="105">
        <v>0</v>
      </c>
      <c r="D316" s="105">
        <f t="shared" si="103"/>
        <v>0</v>
      </c>
      <c r="E316" s="105">
        <v>0</v>
      </c>
      <c r="F316" s="89">
        <v>0</v>
      </c>
      <c r="G316" s="89">
        <v>0</v>
      </c>
      <c r="H316" s="89">
        <v>0</v>
      </c>
      <c r="I316" s="105"/>
      <c r="J316" s="105"/>
      <c r="K316" s="89">
        <v>0</v>
      </c>
      <c r="L316" s="105"/>
      <c r="M316" s="89">
        <v>0</v>
      </c>
      <c r="N316" s="105"/>
      <c r="O316" s="465"/>
      <c r="P316" s="387"/>
      <c r="Q316" s="387"/>
      <c r="R316" s="387"/>
      <c r="S316" s="387"/>
    </row>
    <row r="317" spans="1:19" s="431" customFormat="1" ht="12.75">
      <c r="A317" s="405">
        <v>32</v>
      </c>
      <c r="B317" s="106" t="s">
        <v>5</v>
      </c>
      <c r="C317" s="104">
        <f>C318+C321</f>
        <v>70800</v>
      </c>
      <c r="D317" s="524">
        <f t="shared" si="103"/>
        <v>9396.774835755525</v>
      </c>
      <c r="E317" s="104">
        <f>E318+E321</f>
        <v>9396.78</v>
      </c>
      <c r="F317" s="92">
        <f>F318+F321</f>
        <v>93000</v>
      </c>
      <c r="G317" s="92">
        <f>G318+G321</f>
        <v>122200</v>
      </c>
      <c r="H317" s="92">
        <f>H318+H321</f>
        <v>0</v>
      </c>
      <c r="I317" s="104"/>
      <c r="J317" s="104"/>
      <c r="K317" s="92">
        <f>K318+K321</f>
        <v>0</v>
      </c>
      <c r="L317" s="104"/>
      <c r="M317" s="92">
        <f>M318+M321</f>
        <v>0</v>
      </c>
      <c r="N317" s="104"/>
      <c r="O317" s="465"/>
      <c r="P317" s="387"/>
      <c r="Q317" s="387"/>
      <c r="R317" s="387"/>
      <c r="S317" s="387"/>
    </row>
    <row r="318" spans="1:19" s="431" customFormat="1" ht="12.75">
      <c r="A318" s="405">
        <v>321</v>
      </c>
      <c r="B318" s="441" t="s">
        <v>9</v>
      </c>
      <c r="C318" s="104">
        <f>C319+C320</f>
        <v>800</v>
      </c>
      <c r="D318" s="104">
        <f t="shared" si="103"/>
        <v>106.17824673170084</v>
      </c>
      <c r="E318" s="104">
        <f>E319+E320</f>
        <v>106.18</v>
      </c>
      <c r="F318" s="92">
        <f>F319+F320</f>
        <v>53000</v>
      </c>
      <c r="G318" s="92">
        <f>G319+G320</f>
        <v>53000</v>
      </c>
      <c r="H318" s="92">
        <f>H319+H320</f>
        <v>0</v>
      </c>
      <c r="I318" s="104"/>
      <c r="J318" s="104"/>
      <c r="K318" s="92">
        <f>K319+K320</f>
        <v>0</v>
      </c>
      <c r="L318" s="104"/>
      <c r="M318" s="92">
        <f>M319+M320</f>
        <v>0</v>
      </c>
      <c r="N318" s="104"/>
      <c r="O318" s="465"/>
      <c r="P318" s="387"/>
      <c r="Q318" s="387"/>
      <c r="R318" s="387"/>
      <c r="S318" s="387"/>
    </row>
    <row r="319" spans="1:19" s="431" customFormat="1" ht="13.5">
      <c r="A319" s="406">
        <v>3211</v>
      </c>
      <c r="B319" s="411" t="s">
        <v>60</v>
      </c>
      <c r="C319" s="105">
        <v>800</v>
      </c>
      <c r="D319" s="105">
        <f t="shared" si="103"/>
        <v>106.17824673170084</v>
      </c>
      <c r="E319" s="105">
        <v>106.18</v>
      </c>
      <c r="F319" s="89">
        <v>53000</v>
      </c>
      <c r="G319" s="89">
        <v>53000</v>
      </c>
      <c r="H319" s="89">
        <v>0</v>
      </c>
      <c r="I319" s="105"/>
      <c r="J319" s="105"/>
      <c r="K319" s="89">
        <v>0</v>
      </c>
      <c r="L319" s="105"/>
      <c r="M319" s="89">
        <v>0</v>
      </c>
      <c r="N319" s="105"/>
      <c r="O319" s="465"/>
      <c r="P319" s="387"/>
      <c r="Q319" s="387"/>
      <c r="R319" s="387"/>
      <c r="S319" s="387"/>
    </row>
    <row r="320" spans="1:19" s="431" customFormat="1" ht="13.5" hidden="1">
      <c r="A320" s="408">
        <v>3213</v>
      </c>
      <c r="B320" s="138" t="s">
        <v>8</v>
      </c>
      <c r="C320" s="105"/>
      <c r="D320" s="105">
        <f t="shared" si="103"/>
        <v>0</v>
      </c>
      <c r="E320" s="105"/>
      <c r="F320" s="89"/>
      <c r="G320" s="89"/>
      <c r="H320" s="89"/>
      <c r="I320" s="105"/>
      <c r="J320" s="105"/>
      <c r="K320" s="89"/>
      <c r="L320" s="105"/>
      <c r="M320" s="89"/>
      <c r="N320" s="105"/>
      <c r="O320" s="465"/>
      <c r="P320" s="387"/>
      <c r="Q320" s="387"/>
      <c r="R320" s="387"/>
      <c r="S320" s="387"/>
    </row>
    <row r="321" spans="1:19" s="431" customFormat="1" ht="12.75">
      <c r="A321" s="409">
        <v>323</v>
      </c>
      <c r="B321" s="441" t="s">
        <v>13</v>
      </c>
      <c r="C321" s="104">
        <f>SUM(C322:C323)</f>
        <v>70000</v>
      </c>
      <c r="D321" s="104">
        <f t="shared" si="103"/>
        <v>9290.596589023824</v>
      </c>
      <c r="E321" s="104">
        <f>SUM(E322:E323)</f>
        <v>9290.6</v>
      </c>
      <c r="F321" s="92">
        <f>SUM(F322:F323)</f>
        <v>40000</v>
      </c>
      <c r="G321" s="92">
        <f>SUM(G322:G323)</f>
        <v>69200</v>
      </c>
      <c r="H321" s="92">
        <f>SUM(H322:H323)</f>
        <v>0</v>
      </c>
      <c r="I321" s="104"/>
      <c r="J321" s="104"/>
      <c r="K321" s="92">
        <f>SUM(K322:K323)</f>
        <v>0</v>
      </c>
      <c r="L321" s="104"/>
      <c r="M321" s="92">
        <f>SUM(M322:M323)</f>
        <v>0</v>
      </c>
      <c r="N321" s="104"/>
      <c r="O321" s="465"/>
      <c r="P321" s="387"/>
      <c r="Q321" s="387"/>
      <c r="R321" s="387"/>
      <c r="S321" s="387"/>
    </row>
    <row r="322" spans="1:19" s="431" customFormat="1" ht="13.5">
      <c r="A322" s="406">
        <v>3233</v>
      </c>
      <c r="B322" s="411" t="s">
        <v>66</v>
      </c>
      <c r="C322" s="105"/>
      <c r="D322" s="105">
        <f t="shared" si="103"/>
        <v>0</v>
      </c>
      <c r="E322" s="105">
        <v>0</v>
      </c>
      <c r="F322" s="89">
        <v>27000</v>
      </c>
      <c r="G322" s="89">
        <v>48700</v>
      </c>
      <c r="H322" s="89">
        <v>0</v>
      </c>
      <c r="I322" s="105"/>
      <c r="J322" s="105"/>
      <c r="K322" s="89">
        <v>0</v>
      </c>
      <c r="L322" s="105"/>
      <c r="M322" s="89">
        <v>0</v>
      </c>
      <c r="N322" s="105"/>
      <c r="O322" s="465"/>
      <c r="P322" s="387"/>
      <c r="Q322" s="387"/>
      <c r="R322" s="387"/>
      <c r="S322" s="387"/>
    </row>
    <row r="323" spans="1:19" s="431" customFormat="1" ht="13.5">
      <c r="A323" s="408">
        <v>3237</v>
      </c>
      <c r="B323" s="138" t="s">
        <v>15</v>
      </c>
      <c r="C323" s="105">
        <v>70000</v>
      </c>
      <c r="D323" s="105">
        <f t="shared" si="103"/>
        <v>9290.596589023824</v>
      </c>
      <c r="E323" s="105">
        <v>9290.6</v>
      </c>
      <c r="F323" s="89">
        <v>13000</v>
      </c>
      <c r="G323" s="89">
        <v>20500</v>
      </c>
      <c r="H323" s="89">
        <v>0</v>
      </c>
      <c r="I323" s="105"/>
      <c r="J323" s="105"/>
      <c r="K323" s="89">
        <v>0</v>
      </c>
      <c r="L323" s="105"/>
      <c r="M323" s="89">
        <v>0</v>
      </c>
      <c r="N323" s="105"/>
      <c r="O323" s="465"/>
      <c r="P323" s="387"/>
      <c r="Q323" s="387"/>
      <c r="R323" s="387"/>
      <c r="S323" s="387"/>
    </row>
    <row r="324" spans="1:19" s="431" customFormat="1" ht="12.75">
      <c r="A324" s="458">
        <v>42</v>
      </c>
      <c r="B324" s="410" t="s">
        <v>18</v>
      </c>
      <c r="C324" s="453">
        <f aca="true" t="shared" si="104" ref="C324:E325">SUM(C325)</f>
        <v>0</v>
      </c>
      <c r="D324" s="453">
        <f t="shared" si="103"/>
        <v>0</v>
      </c>
      <c r="E324" s="453">
        <f t="shared" si="104"/>
        <v>0</v>
      </c>
      <c r="F324" s="386">
        <f aca="true" t="shared" si="105" ref="F324:M325">SUM(F325)</f>
        <v>9454000</v>
      </c>
      <c r="G324" s="386">
        <f t="shared" si="105"/>
        <v>8454000</v>
      </c>
      <c r="H324" s="386">
        <f t="shared" si="105"/>
        <v>0</v>
      </c>
      <c r="I324" s="104"/>
      <c r="J324" s="104"/>
      <c r="K324" s="386">
        <f t="shared" si="105"/>
        <v>0</v>
      </c>
      <c r="L324" s="104"/>
      <c r="M324" s="386">
        <f t="shared" si="105"/>
        <v>0</v>
      </c>
      <c r="N324" s="104"/>
      <c r="O324" s="465"/>
      <c r="P324" s="387"/>
      <c r="Q324" s="387"/>
      <c r="R324" s="387"/>
      <c r="S324" s="387"/>
    </row>
    <row r="325" spans="1:19" s="431" customFormat="1" ht="12.75">
      <c r="A325" s="458">
        <v>426</v>
      </c>
      <c r="B325" s="78" t="s">
        <v>87</v>
      </c>
      <c r="C325" s="453">
        <f t="shared" si="104"/>
        <v>0</v>
      </c>
      <c r="D325" s="453">
        <f t="shared" si="103"/>
        <v>0</v>
      </c>
      <c r="E325" s="453">
        <f t="shared" si="104"/>
        <v>0</v>
      </c>
      <c r="F325" s="386">
        <f t="shared" si="105"/>
        <v>9454000</v>
      </c>
      <c r="G325" s="386">
        <f t="shared" si="105"/>
        <v>8454000</v>
      </c>
      <c r="H325" s="386">
        <f t="shared" si="105"/>
        <v>0</v>
      </c>
      <c r="I325" s="104"/>
      <c r="J325" s="104"/>
      <c r="K325" s="386">
        <f t="shared" si="105"/>
        <v>0</v>
      </c>
      <c r="L325" s="104"/>
      <c r="M325" s="386">
        <f t="shared" si="105"/>
        <v>0</v>
      </c>
      <c r="N325" s="104"/>
      <c r="O325" s="465"/>
      <c r="P325" s="387"/>
      <c r="Q325" s="387"/>
      <c r="R325" s="387"/>
      <c r="S325" s="387"/>
    </row>
    <row r="326" spans="1:19" s="431" customFormat="1" ht="13.5">
      <c r="A326" s="439">
        <v>4262</v>
      </c>
      <c r="B326" s="109" t="s">
        <v>86</v>
      </c>
      <c r="C326" s="105"/>
      <c r="D326" s="105">
        <f t="shared" si="103"/>
        <v>0</v>
      </c>
      <c r="E326" s="105">
        <v>0</v>
      </c>
      <c r="F326" s="89">
        <v>9454000</v>
      </c>
      <c r="G326" s="89">
        <v>8454000</v>
      </c>
      <c r="H326" s="89">
        <v>0</v>
      </c>
      <c r="I326" s="105"/>
      <c r="J326" s="105"/>
      <c r="K326" s="89">
        <v>0</v>
      </c>
      <c r="L326" s="105"/>
      <c r="M326" s="89">
        <v>0</v>
      </c>
      <c r="N326" s="105"/>
      <c r="O326" s="465"/>
      <c r="P326" s="387"/>
      <c r="Q326" s="387"/>
      <c r="R326" s="387"/>
      <c r="S326" s="387"/>
    </row>
    <row r="327" spans="1:19" s="431" customFormat="1" ht="13.5">
      <c r="A327" s="439"/>
      <c r="B327" s="109"/>
      <c r="C327" s="459"/>
      <c r="D327" s="459"/>
      <c r="E327" s="459"/>
      <c r="F327" s="383"/>
      <c r="G327" s="383"/>
      <c r="H327" s="383"/>
      <c r="I327" s="551"/>
      <c r="J327" s="551"/>
      <c r="K327" s="383"/>
      <c r="L327" s="551"/>
      <c r="M327" s="383"/>
      <c r="N327" s="551"/>
      <c r="O327" s="465"/>
      <c r="P327" s="387"/>
      <c r="Q327" s="387"/>
      <c r="R327" s="387"/>
      <c r="S327" s="387"/>
    </row>
    <row r="328" spans="1:19" s="431" customFormat="1" ht="23.25" customHeight="1">
      <c r="A328" s="142" t="s">
        <v>247</v>
      </c>
      <c r="B328" s="103" t="s">
        <v>192</v>
      </c>
      <c r="C328" s="104">
        <f>C329+C335+C342</f>
        <v>381102</v>
      </c>
      <c r="D328" s="524">
        <f aca="true" t="shared" si="106" ref="D328:D344">C328/$O$2</f>
        <v>50580.92773243081</v>
      </c>
      <c r="E328" s="104">
        <f aca="true" t="shared" si="107" ref="E328:M328">E329+E335+E342</f>
        <v>50580.92</v>
      </c>
      <c r="F328" s="92">
        <f t="shared" si="107"/>
        <v>1631000</v>
      </c>
      <c r="G328" s="92">
        <f>G329+G335+G342</f>
        <v>1103100</v>
      </c>
      <c r="H328" s="92">
        <f t="shared" si="107"/>
        <v>0</v>
      </c>
      <c r="I328" s="404"/>
      <c r="J328" s="404"/>
      <c r="K328" s="92">
        <f t="shared" si="107"/>
        <v>0</v>
      </c>
      <c r="L328" s="404"/>
      <c r="M328" s="92">
        <f t="shared" si="107"/>
        <v>0</v>
      </c>
      <c r="N328" s="404"/>
      <c r="O328" s="465"/>
      <c r="P328" s="387"/>
      <c r="Q328" s="387"/>
      <c r="R328" s="387"/>
      <c r="S328" s="387"/>
    </row>
    <row r="329" spans="1:19" s="431" customFormat="1" ht="12.75">
      <c r="A329" s="409">
        <v>31</v>
      </c>
      <c r="B329" s="441" t="s">
        <v>54</v>
      </c>
      <c r="C329" s="92">
        <f>C330+C332</f>
        <v>357977</v>
      </c>
      <c r="D329" s="104">
        <f t="shared" si="106"/>
        <v>47511.71278784259</v>
      </c>
      <c r="E329" s="104">
        <f>E330+E332</f>
        <v>47511.71</v>
      </c>
      <c r="F329" s="92">
        <f>F330+F332</f>
        <v>0</v>
      </c>
      <c r="G329" s="92">
        <f>G330+G332</f>
        <v>150100</v>
      </c>
      <c r="H329" s="92">
        <f>H330+H332</f>
        <v>0</v>
      </c>
      <c r="I329" s="104"/>
      <c r="J329" s="104"/>
      <c r="K329" s="92">
        <f>K330+K332</f>
        <v>0</v>
      </c>
      <c r="L329" s="104"/>
      <c r="M329" s="92">
        <f>M330+M332</f>
        <v>0</v>
      </c>
      <c r="N329" s="104"/>
      <c r="O329" s="465"/>
      <c r="P329" s="387"/>
      <c r="Q329" s="387"/>
      <c r="R329" s="387"/>
      <c r="S329" s="387"/>
    </row>
    <row r="330" spans="1:19" s="431" customFormat="1" ht="12.75">
      <c r="A330" s="409">
        <v>311</v>
      </c>
      <c r="B330" s="441" t="s">
        <v>97</v>
      </c>
      <c r="C330" s="92">
        <f>C331</f>
        <v>312550</v>
      </c>
      <c r="D330" s="104">
        <f t="shared" si="106"/>
        <v>41482.51376999137</v>
      </c>
      <c r="E330" s="104">
        <f>E331</f>
        <v>41482.51</v>
      </c>
      <c r="F330" s="92">
        <f>F331</f>
        <v>0</v>
      </c>
      <c r="G330" s="92">
        <f>G331</f>
        <v>128800</v>
      </c>
      <c r="H330" s="92">
        <f>H331</f>
        <v>0</v>
      </c>
      <c r="I330" s="104"/>
      <c r="J330" s="104"/>
      <c r="K330" s="92">
        <f>K331</f>
        <v>0</v>
      </c>
      <c r="L330" s="104"/>
      <c r="M330" s="92">
        <f>M331</f>
        <v>0</v>
      </c>
      <c r="N330" s="104"/>
      <c r="O330" s="465"/>
      <c r="P330" s="387"/>
      <c r="Q330" s="387"/>
      <c r="R330" s="387"/>
      <c r="S330" s="387"/>
    </row>
    <row r="331" spans="1:19" s="431" customFormat="1" ht="13.5">
      <c r="A331" s="406">
        <v>3111</v>
      </c>
      <c r="B331" s="138" t="s">
        <v>56</v>
      </c>
      <c r="C331" s="105">
        <v>312550</v>
      </c>
      <c r="D331" s="105">
        <f t="shared" si="106"/>
        <v>41482.51376999137</v>
      </c>
      <c r="E331" s="105">
        <v>41482.51</v>
      </c>
      <c r="F331" s="89"/>
      <c r="G331" s="89">
        <v>128800</v>
      </c>
      <c r="H331" s="89"/>
      <c r="I331" s="105"/>
      <c r="J331" s="105"/>
      <c r="K331" s="89"/>
      <c r="L331" s="105"/>
      <c r="M331" s="89"/>
      <c r="N331" s="105"/>
      <c r="O331" s="465"/>
      <c r="P331" s="387"/>
      <c r="Q331" s="387"/>
      <c r="R331" s="387"/>
      <c r="S331" s="387"/>
    </row>
    <row r="332" spans="1:19" s="431" customFormat="1" ht="12.75">
      <c r="A332" s="405">
        <v>313</v>
      </c>
      <c r="B332" s="441" t="s">
        <v>59</v>
      </c>
      <c r="C332" s="92">
        <f>C333+C334</f>
        <v>45427</v>
      </c>
      <c r="D332" s="92">
        <f t="shared" si="106"/>
        <v>6029.199017851218</v>
      </c>
      <c r="E332" s="92">
        <f>E333+E334</f>
        <v>6029.2</v>
      </c>
      <c r="F332" s="92">
        <f>F333+F334</f>
        <v>0</v>
      </c>
      <c r="G332" s="92">
        <f>G333+G334</f>
        <v>21300</v>
      </c>
      <c r="H332" s="92">
        <f>H333+H334</f>
        <v>0</v>
      </c>
      <c r="I332" s="104"/>
      <c r="J332" s="104"/>
      <c r="K332" s="92">
        <f>K333+K334</f>
        <v>0</v>
      </c>
      <c r="L332" s="104"/>
      <c r="M332" s="92">
        <f>M333+M334</f>
        <v>0</v>
      </c>
      <c r="N332" s="104"/>
      <c r="O332" s="465"/>
      <c r="P332" s="387"/>
      <c r="Q332" s="387"/>
      <c r="R332" s="387"/>
      <c r="S332" s="387"/>
    </row>
    <row r="333" spans="1:19" s="431" customFormat="1" ht="13.5">
      <c r="A333" s="406">
        <v>3132</v>
      </c>
      <c r="B333" s="138" t="s">
        <v>95</v>
      </c>
      <c r="C333" s="105">
        <v>45427</v>
      </c>
      <c r="D333" s="105">
        <f t="shared" si="106"/>
        <v>6029.199017851218</v>
      </c>
      <c r="E333" s="105">
        <v>6029.2</v>
      </c>
      <c r="F333" s="89"/>
      <c r="G333" s="89">
        <v>21300</v>
      </c>
      <c r="H333" s="89"/>
      <c r="I333" s="105"/>
      <c r="J333" s="105"/>
      <c r="K333" s="89"/>
      <c r="L333" s="105"/>
      <c r="M333" s="89"/>
      <c r="N333" s="105"/>
      <c r="O333" s="465"/>
      <c r="P333" s="387"/>
      <c r="Q333" s="387"/>
      <c r="R333" s="387"/>
      <c r="S333" s="387"/>
    </row>
    <row r="334" spans="1:19" s="431" customFormat="1" ht="13.5" hidden="1">
      <c r="A334" s="406">
        <v>3133</v>
      </c>
      <c r="B334" s="138" t="s">
        <v>96</v>
      </c>
      <c r="C334" s="105"/>
      <c r="D334" s="105">
        <f t="shared" si="106"/>
        <v>0</v>
      </c>
      <c r="E334" s="105">
        <v>0</v>
      </c>
      <c r="F334" s="89"/>
      <c r="G334" s="89"/>
      <c r="H334" s="89"/>
      <c r="I334" s="105"/>
      <c r="J334" s="105"/>
      <c r="K334" s="89"/>
      <c r="L334" s="105"/>
      <c r="M334" s="89"/>
      <c r="N334" s="105"/>
      <c r="O334" s="465"/>
      <c r="P334" s="387"/>
      <c r="Q334" s="387"/>
      <c r="R334" s="387"/>
      <c r="S334" s="387"/>
    </row>
    <row r="335" spans="1:19" s="431" customFormat="1" ht="12.75">
      <c r="A335" s="405">
        <v>32</v>
      </c>
      <c r="B335" s="106" t="s">
        <v>5</v>
      </c>
      <c r="C335" s="104">
        <f>C336+C339</f>
        <v>23125</v>
      </c>
      <c r="D335" s="104">
        <f t="shared" si="106"/>
        <v>3069.2149445882274</v>
      </c>
      <c r="E335" s="104">
        <f>E336+E339</f>
        <v>3069.21</v>
      </c>
      <c r="F335" s="92">
        <f>F336+F339</f>
        <v>78000</v>
      </c>
      <c r="G335" s="92">
        <f>G336+G339</f>
        <v>66000</v>
      </c>
      <c r="H335" s="92">
        <f>H336+H339</f>
        <v>0</v>
      </c>
      <c r="I335" s="104"/>
      <c r="J335" s="104"/>
      <c r="K335" s="92">
        <f>K336+K339</f>
        <v>0</v>
      </c>
      <c r="L335" s="104"/>
      <c r="M335" s="92">
        <f>M336+M339</f>
        <v>0</v>
      </c>
      <c r="N335" s="104"/>
      <c r="O335" s="465"/>
      <c r="P335" s="387"/>
      <c r="Q335" s="387"/>
      <c r="R335" s="387"/>
      <c r="S335" s="387"/>
    </row>
    <row r="336" spans="1:19" s="431" customFormat="1" ht="12.75" hidden="1">
      <c r="A336" s="405">
        <v>321</v>
      </c>
      <c r="B336" s="441" t="s">
        <v>9</v>
      </c>
      <c r="C336" s="104">
        <f>SUM(C337:C338)</f>
        <v>0</v>
      </c>
      <c r="D336" s="104">
        <f t="shared" si="106"/>
        <v>0</v>
      </c>
      <c r="E336" s="104">
        <f>SUM(E337:E338)</f>
        <v>0</v>
      </c>
      <c r="F336" s="92">
        <f>SUM(F337:F338)</f>
        <v>0</v>
      </c>
      <c r="G336" s="92">
        <f>SUM(G337:G338)</f>
        <v>0</v>
      </c>
      <c r="H336" s="92">
        <f>SUM(H337:H338)</f>
        <v>0</v>
      </c>
      <c r="I336" s="104"/>
      <c r="J336" s="104"/>
      <c r="K336" s="92">
        <f>SUM(K337:K338)</f>
        <v>0</v>
      </c>
      <c r="L336" s="104"/>
      <c r="M336" s="92">
        <f>SUM(M337:M338)</f>
        <v>0</v>
      </c>
      <c r="N336" s="104"/>
      <c r="O336" s="465"/>
      <c r="P336" s="387"/>
      <c r="Q336" s="387"/>
      <c r="R336" s="387"/>
      <c r="S336" s="387"/>
    </row>
    <row r="337" spans="1:19" s="431" customFormat="1" ht="13.5" hidden="1">
      <c r="A337" s="406">
        <v>3211</v>
      </c>
      <c r="B337" s="411" t="s">
        <v>60</v>
      </c>
      <c r="C337" s="105"/>
      <c r="D337" s="105">
        <f t="shared" si="106"/>
        <v>0</v>
      </c>
      <c r="E337" s="105">
        <v>0</v>
      </c>
      <c r="F337" s="89"/>
      <c r="G337" s="89"/>
      <c r="H337" s="89"/>
      <c r="I337" s="105"/>
      <c r="J337" s="105"/>
      <c r="K337" s="89"/>
      <c r="L337" s="105"/>
      <c r="M337" s="89"/>
      <c r="N337" s="105"/>
      <c r="O337" s="465"/>
      <c r="P337" s="387"/>
      <c r="Q337" s="387"/>
      <c r="R337" s="387"/>
      <c r="S337" s="387"/>
    </row>
    <row r="338" spans="1:19" s="431" customFormat="1" ht="13.5" hidden="1">
      <c r="A338" s="408">
        <v>3213</v>
      </c>
      <c r="B338" s="138" t="s">
        <v>8</v>
      </c>
      <c r="C338" s="105"/>
      <c r="D338" s="105">
        <f t="shared" si="106"/>
        <v>0</v>
      </c>
      <c r="E338" s="105">
        <v>0</v>
      </c>
      <c r="F338" s="89"/>
      <c r="G338" s="89"/>
      <c r="H338" s="89"/>
      <c r="I338" s="105"/>
      <c r="J338" s="105"/>
      <c r="K338" s="89"/>
      <c r="L338" s="105"/>
      <c r="M338" s="89"/>
      <c r="N338" s="105"/>
      <c r="O338" s="465"/>
      <c r="P338" s="387"/>
      <c r="Q338" s="387"/>
      <c r="R338" s="387"/>
      <c r="S338" s="387"/>
    </row>
    <row r="339" spans="1:19" s="431" customFormat="1" ht="12.75">
      <c r="A339" s="409">
        <v>323</v>
      </c>
      <c r="B339" s="441" t="s">
        <v>13</v>
      </c>
      <c r="C339" s="104">
        <f>SUM(C340:C341)</f>
        <v>23125</v>
      </c>
      <c r="D339" s="104">
        <f t="shared" si="106"/>
        <v>3069.2149445882274</v>
      </c>
      <c r="E339" s="104">
        <f>SUM(E340:E341)</f>
        <v>3069.21</v>
      </c>
      <c r="F339" s="92">
        <f>SUM(F340:F341)</f>
        <v>78000</v>
      </c>
      <c r="G339" s="92">
        <f>SUM(G340:G341)</f>
        <v>66000</v>
      </c>
      <c r="H339" s="92">
        <f>SUM(H340:H341)</f>
        <v>0</v>
      </c>
      <c r="I339" s="104"/>
      <c r="J339" s="104"/>
      <c r="K339" s="92">
        <f>SUM(K340:K341)</f>
        <v>0</v>
      </c>
      <c r="L339" s="104"/>
      <c r="M339" s="92">
        <f>SUM(M340:M341)</f>
        <v>0</v>
      </c>
      <c r="N339" s="104"/>
      <c r="O339" s="465"/>
      <c r="P339" s="387"/>
      <c r="Q339" s="387"/>
      <c r="R339" s="387"/>
      <c r="S339" s="387"/>
    </row>
    <row r="340" spans="1:19" s="431" customFormat="1" ht="13.5">
      <c r="A340" s="406">
        <v>3233</v>
      </c>
      <c r="B340" s="411" t="s">
        <v>66</v>
      </c>
      <c r="C340" s="105"/>
      <c r="D340" s="105">
        <f t="shared" si="106"/>
        <v>0</v>
      </c>
      <c r="E340" s="105">
        <v>0</v>
      </c>
      <c r="F340" s="89">
        <v>65000</v>
      </c>
      <c r="G340" s="89">
        <v>53000</v>
      </c>
      <c r="H340" s="89">
        <v>0</v>
      </c>
      <c r="I340" s="105"/>
      <c r="J340" s="105"/>
      <c r="K340" s="89">
        <v>0</v>
      </c>
      <c r="L340" s="105"/>
      <c r="M340" s="89">
        <v>0</v>
      </c>
      <c r="N340" s="105"/>
      <c r="O340" s="465"/>
      <c r="P340" s="387"/>
      <c r="Q340" s="387"/>
      <c r="R340" s="387"/>
      <c r="S340" s="387"/>
    </row>
    <row r="341" spans="1:19" s="431" customFormat="1" ht="13.5">
      <c r="A341" s="408">
        <v>3237</v>
      </c>
      <c r="B341" s="138" t="s">
        <v>15</v>
      </c>
      <c r="C341" s="105">
        <v>23125</v>
      </c>
      <c r="D341" s="105">
        <f t="shared" si="106"/>
        <v>3069.2149445882274</v>
      </c>
      <c r="E341" s="105">
        <v>3069.21</v>
      </c>
      <c r="F341" s="89">
        <v>13000</v>
      </c>
      <c r="G341" s="89">
        <v>13000</v>
      </c>
      <c r="H341" s="89">
        <v>0</v>
      </c>
      <c r="I341" s="105"/>
      <c r="J341" s="105"/>
      <c r="K341" s="89">
        <v>0</v>
      </c>
      <c r="L341" s="105"/>
      <c r="M341" s="89">
        <v>0</v>
      </c>
      <c r="N341" s="105"/>
      <c r="O341" s="465"/>
      <c r="P341" s="387"/>
      <c r="Q341" s="387"/>
      <c r="R341" s="387"/>
      <c r="S341" s="387"/>
    </row>
    <row r="342" spans="1:19" s="431" customFormat="1" ht="12.75">
      <c r="A342" s="402">
        <v>42</v>
      </c>
      <c r="B342" s="410" t="s">
        <v>18</v>
      </c>
      <c r="C342" s="453">
        <f aca="true" t="shared" si="108" ref="C342:M343">SUM(C343)</f>
        <v>0</v>
      </c>
      <c r="D342" s="453">
        <f t="shared" si="106"/>
        <v>0</v>
      </c>
      <c r="E342" s="453">
        <f t="shared" si="108"/>
        <v>0</v>
      </c>
      <c r="F342" s="386">
        <f t="shared" si="108"/>
        <v>1553000</v>
      </c>
      <c r="G342" s="386">
        <f t="shared" si="108"/>
        <v>887000</v>
      </c>
      <c r="H342" s="386">
        <f t="shared" si="108"/>
        <v>0</v>
      </c>
      <c r="I342" s="404"/>
      <c r="J342" s="404"/>
      <c r="K342" s="386">
        <f t="shared" si="108"/>
        <v>0</v>
      </c>
      <c r="L342" s="404"/>
      <c r="M342" s="386">
        <f t="shared" si="108"/>
        <v>0</v>
      </c>
      <c r="N342" s="404"/>
      <c r="O342" s="465"/>
      <c r="P342" s="387"/>
      <c r="Q342" s="387"/>
      <c r="R342" s="387"/>
      <c r="S342" s="387"/>
    </row>
    <row r="343" spans="1:19" s="431" customFormat="1" ht="12.75">
      <c r="A343" s="402">
        <v>426</v>
      </c>
      <c r="B343" s="78" t="s">
        <v>87</v>
      </c>
      <c r="C343" s="453">
        <f t="shared" si="108"/>
        <v>0</v>
      </c>
      <c r="D343" s="453">
        <f t="shared" si="106"/>
        <v>0</v>
      </c>
      <c r="E343" s="453">
        <f t="shared" si="108"/>
        <v>0</v>
      </c>
      <c r="F343" s="386">
        <f t="shared" si="108"/>
        <v>1553000</v>
      </c>
      <c r="G343" s="386">
        <f t="shared" si="108"/>
        <v>887000</v>
      </c>
      <c r="H343" s="386">
        <f t="shared" si="108"/>
        <v>0</v>
      </c>
      <c r="I343" s="404"/>
      <c r="J343" s="404"/>
      <c r="K343" s="386">
        <f t="shared" si="108"/>
        <v>0</v>
      </c>
      <c r="L343" s="404"/>
      <c r="M343" s="386">
        <f t="shared" si="108"/>
        <v>0</v>
      </c>
      <c r="N343" s="404"/>
      <c r="O343" s="465"/>
      <c r="P343" s="387"/>
      <c r="Q343" s="387"/>
      <c r="R343" s="387"/>
      <c r="S343" s="387"/>
    </row>
    <row r="344" spans="1:19" s="431" customFormat="1" ht="13.5">
      <c r="A344" s="460">
        <v>4262</v>
      </c>
      <c r="B344" s="109" t="s">
        <v>86</v>
      </c>
      <c r="C344" s="105"/>
      <c r="D344" s="105">
        <f t="shared" si="106"/>
        <v>0</v>
      </c>
      <c r="E344" s="105">
        <v>0</v>
      </c>
      <c r="F344" s="89">
        <v>1553000</v>
      </c>
      <c r="G344" s="89">
        <v>887000</v>
      </c>
      <c r="H344" s="89">
        <v>0</v>
      </c>
      <c r="I344" s="105"/>
      <c r="J344" s="105"/>
      <c r="K344" s="89">
        <v>0</v>
      </c>
      <c r="L344" s="105"/>
      <c r="M344" s="89">
        <v>0</v>
      </c>
      <c r="N344" s="105"/>
      <c r="O344" s="465"/>
      <c r="P344" s="387"/>
      <c r="Q344" s="387"/>
      <c r="R344" s="387"/>
      <c r="S344" s="387"/>
    </row>
    <row r="345" spans="1:19" s="431" customFormat="1" ht="13.5">
      <c r="A345" s="460"/>
      <c r="B345" s="412"/>
      <c r="C345" s="453"/>
      <c r="D345" s="453"/>
      <c r="E345" s="453"/>
      <c r="F345" s="386"/>
      <c r="G345" s="386"/>
      <c r="H345" s="386"/>
      <c r="I345" s="551"/>
      <c r="J345" s="551"/>
      <c r="K345" s="386"/>
      <c r="L345" s="551"/>
      <c r="M345" s="386"/>
      <c r="N345" s="551"/>
      <c r="O345" s="465"/>
      <c r="P345" s="387"/>
      <c r="Q345" s="387"/>
      <c r="R345" s="387"/>
      <c r="S345" s="387"/>
    </row>
    <row r="346" spans="1:19" s="431" customFormat="1" ht="25.5">
      <c r="A346" s="461" t="s">
        <v>248</v>
      </c>
      <c r="B346" s="103" t="s">
        <v>191</v>
      </c>
      <c r="C346" s="104">
        <f>C347+C353+C360</f>
        <v>112628</v>
      </c>
      <c r="D346" s="524">
        <f aca="true" t="shared" si="109" ref="D346:D362">C346/$O$2</f>
        <v>14948.304466122503</v>
      </c>
      <c r="E346" s="104">
        <f>E347+E353+E360</f>
        <v>14948.31</v>
      </c>
      <c r="F346" s="92">
        <f>F347+F353+F360</f>
        <v>1917000</v>
      </c>
      <c r="G346" s="92">
        <f>G347+G353+G360</f>
        <v>0</v>
      </c>
      <c r="H346" s="92">
        <f>H347+H353+H360</f>
        <v>0</v>
      </c>
      <c r="I346" s="404"/>
      <c r="J346" s="404"/>
      <c r="K346" s="92">
        <f>K347+K353+K360</f>
        <v>0</v>
      </c>
      <c r="L346" s="404"/>
      <c r="M346" s="92">
        <f>M347+M353+M360</f>
        <v>0</v>
      </c>
      <c r="N346" s="404"/>
      <c r="O346" s="465"/>
      <c r="P346" s="387"/>
      <c r="Q346" s="387"/>
      <c r="R346" s="387"/>
      <c r="S346" s="387"/>
    </row>
    <row r="347" spans="1:19" s="431" customFormat="1" ht="12.75">
      <c r="A347" s="409">
        <v>31</v>
      </c>
      <c r="B347" s="441" t="s">
        <v>54</v>
      </c>
      <c r="C347" s="104">
        <f>C348+C350</f>
        <v>53253</v>
      </c>
      <c r="D347" s="104">
        <f t="shared" si="109"/>
        <v>7067.887716504081</v>
      </c>
      <c r="E347" s="104">
        <f>E348+E350</f>
        <v>7067.889999999999</v>
      </c>
      <c r="F347" s="92">
        <f>F348+F350</f>
        <v>0</v>
      </c>
      <c r="G347" s="92">
        <f>G348+G350</f>
        <v>0</v>
      </c>
      <c r="H347" s="92">
        <f>H348+H350</f>
        <v>0</v>
      </c>
      <c r="I347" s="404"/>
      <c r="J347" s="404"/>
      <c r="K347" s="92">
        <f>K348+K350</f>
        <v>0</v>
      </c>
      <c r="L347" s="404"/>
      <c r="M347" s="92">
        <f>M348+M350</f>
        <v>0</v>
      </c>
      <c r="N347" s="404"/>
      <c r="O347" s="465"/>
      <c r="P347" s="387"/>
      <c r="Q347" s="387"/>
      <c r="R347" s="387"/>
      <c r="S347" s="387"/>
    </row>
    <row r="348" spans="1:19" s="431" customFormat="1" ht="12.75">
      <c r="A348" s="409">
        <v>311</v>
      </c>
      <c r="B348" s="441" t="s">
        <v>97</v>
      </c>
      <c r="C348" s="104">
        <f>C349</f>
        <v>45265</v>
      </c>
      <c r="D348" s="104">
        <f t="shared" si="109"/>
        <v>6007.697922888048</v>
      </c>
      <c r="E348" s="104">
        <f>E349</f>
        <v>6007.7</v>
      </c>
      <c r="F348" s="92">
        <f>F349</f>
        <v>0</v>
      </c>
      <c r="G348" s="92">
        <f>G349</f>
        <v>0</v>
      </c>
      <c r="H348" s="92">
        <f>H349</f>
        <v>0</v>
      </c>
      <c r="I348" s="404"/>
      <c r="J348" s="404"/>
      <c r="K348" s="92">
        <f>K349</f>
        <v>0</v>
      </c>
      <c r="L348" s="404"/>
      <c r="M348" s="92">
        <f>M349</f>
        <v>0</v>
      </c>
      <c r="N348" s="404"/>
      <c r="O348" s="465"/>
      <c r="P348" s="387"/>
      <c r="Q348" s="387"/>
      <c r="R348" s="387"/>
      <c r="S348" s="387"/>
    </row>
    <row r="349" spans="1:19" s="431" customFormat="1" ht="13.5">
      <c r="A349" s="406">
        <v>3111</v>
      </c>
      <c r="B349" s="138" t="s">
        <v>56</v>
      </c>
      <c r="C349" s="105">
        <v>45265</v>
      </c>
      <c r="D349" s="105">
        <f t="shared" si="109"/>
        <v>6007.697922888048</v>
      </c>
      <c r="E349" s="105">
        <v>6007.7</v>
      </c>
      <c r="F349" s="89">
        <v>0</v>
      </c>
      <c r="G349" s="89">
        <v>0</v>
      </c>
      <c r="H349" s="89">
        <v>0</v>
      </c>
      <c r="I349" s="105"/>
      <c r="J349" s="105"/>
      <c r="K349" s="89">
        <v>0</v>
      </c>
      <c r="L349" s="105"/>
      <c r="M349" s="89">
        <v>0</v>
      </c>
      <c r="N349" s="105"/>
      <c r="O349" s="465"/>
      <c r="P349" s="387"/>
      <c r="Q349" s="387"/>
      <c r="R349" s="387"/>
      <c r="S349" s="387"/>
    </row>
    <row r="350" spans="1:19" s="431" customFormat="1" ht="12.75">
      <c r="A350" s="405">
        <v>313</v>
      </c>
      <c r="B350" s="441" t="s">
        <v>59</v>
      </c>
      <c r="C350" s="104">
        <f>C351+C352</f>
        <v>7988</v>
      </c>
      <c r="D350" s="104">
        <f t="shared" si="109"/>
        <v>1060.1897936160328</v>
      </c>
      <c r="E350" s="104">
        <f>E351+E352</f>
        <v>1060.19</v>
      </c>
      <c r="F350" s="92">
        <f>F351+F352</f>
        <v>0</v>
      </c>
      <c r="G350" s="92">
        <f>G351+G352</f>
        <v>0</v>
      </c>
      <c r="H350" s="92">
        <f>H351+H352</f>
        <v>0</v>
      </c>
      <c r="I350" s="104"/>
      <c r="J350" s="104"/>
      <c r="K350" s="92">
        <f>K351+K352</f>
        <v>0</v>
      </c>
      <c r="L350" s="104"/>
      <c r="M350" s="92">
        <f>M351+M352</f>
        <v>0</v>
      </c>
      <c r="N350" s="104"/>
      <c r="O350" s="465"/>
      <c r="P350" s="387"/>
      <c r="Q350" s="387"/>
      <c r="R350" s="387"/>
      <c r="S350" s="387"/>
    </row>
    <row r="351" spans="1:19" s="431" customFormat="1" ht="13.5">
      <c r="A351" s="406">
        <v>3132</v>
      </c>
      <c r="B351" s="138" t="s">
        <v>95</v>
      </c>
      <c r="C351" s="105">
        <v>7988</v>
      </c>
      <c r="D351" s="105">
        <f t="shared" si="109"/>
        <v>1060.1897936160328</v>
      </c>
      <c r="E351" s="105">
        <v>1060.19</v>
      </c>
      <c r="F351" s="89">
        <v>0</v>
      </c>
      <c r="G351" s="89">
        <v>0</v>
      </c>
      <c r="H351" s="89">
        <v>0</v>
      </c>
      <c r="I351" s="105"/>
      <c r="J351" s="105"/>
      <c r="K351" s="89">
        <v>0</v>
      </c>
      <c r="L351" s="105"/>
      <c r="M351" s="89">
        <v>0</v>
      </c>
      <c r="N351" s="105"/>
      <c r="O351" s="465"/>
      <c r="P351" s="387"/>
      <c r="Q351" s="387"/>
      <c r="R351" s="387"/>
      <c r="S351" s="387"/>
    </row>
    <row r="352" spans="1:19" s="431" customFormat="1" ht="13.5">
      <c r="A352" s="406">
        <v>3133</v>
      </c>
      <c r="B352" s="138" t="s">
        <v>96</v>
      </c>
      <c r="C352" s="105"/>
      <c r="D352" s="105">
        <f t="shared" si="109"/>
        <v>0</v>
      </c>
      <c r="E352" s="105">
        <v>0</v>
      </c>
      <c r="F352" s="89"/>
      <c r="G352" s="89"/>
      <c r="H352" s="89"/>
      <c r="I352" s="105"/>
      <c r="J352" s="105"/>
      <c r="K352" s="89"/>
      <c r="L352" s="105"/>
      <c r="M352" s="89"/>
      <c r="N352" s="105"/>
      <c r="O352" s="465"/>
      <c r="P352" s="387"/>
      <c r="Q352" s="387"/>
      <c r="R352" s="387"/>
      <c r="S352" s="387"/>
    </row>
    <row r="353" spans="1:19" s="431" customFormat="1" ht="12.75">
      <c r="A353" s="405">
        <v>32</v>
      </c>
      <c r="B353" s="106" t="s">
        <v>5</v>
      </c>
      <c r="C353" s="104">
        <f>C354+C357</f>
        <v>59375</v>
      </c>
      <c r="D353" s="104">
        <f t="shared" si="109"/>
        <v>7880.416749618422</v>
      </c>
      <c r="E353" s="104">
        <f>E354+E357</f>
        <v>7880.42</v>
      </c>
      <c r="F353" s="92">
        <f>F354+F357</f>
        <v>753000</v>
      </c>
      <c r="G353" s="92">
        <f>G354+G357</f>
        <v>0</v>
      </c>
      <c r="H353" s="92">
        <f>H354+H357</f>
        <v>0</v>
      </c>
      <c r="I353" s="104"/>
      <c r="J353" s="104"/>
      <c r="K353" s="92">
        <f>K354+K357</f>
        <v>0</v>
      </c>
      <c r="L353" s="104"/>
      <c r="M353" s="92">
        <f>M354+M357</f>
        <v>0</v>
      </c>
      <c r="N353" s="104"/>
      <c r="O353" s="465"/>
      <c r="P353" s="387"/>
      <c r="Q353" s="387"/>
      <c r="R353" s="387"/>
      <c r="S353" s="387"/>
    </row>
    <row r="354" spans="1:19" s="431" customFormat="1" ht="12.75" hidden="1">
      <c r="A354" s="405">
        <v>321</v>
      </c>
      <c r="B354" s="441" t="s">
        <v>9</v>
      </c>
      <c r="C354" s="104">
        <f>C355+C356</f>
        <v>0</v>
      </c>
      <c r="D354" s="104">
        <f t="shared" si="109"/>
        <v>0</v>
      </c>
      <c r="E354" s="104">
        <f>E355+E356</f>
        <v>0</v>
      </c>
      <c r="F354" s="92">
        <f>F355+F356</f>
        <v>0</v>
      </c>
      <c r="G354" s="92">
        <f>G355+G356</f>
        <v>0</v>
      </c>
      <c r="H354" s="92">
        <f>H355+H356</f>
        <v>0</v>
      </c>
      <c r="I354" s="104"/>
      <c r="J354" s="104"/>
      <c r="K354" s="92">
        <f>K355+K356</f>
        <v>0</v>
      </c>
      <c r="L354" s="104"/>
      <c r="M354" s="92">
        <f>M355+M356</f>
        <v>0</v>
      </c>
      <c r="N354" s="104"/>
      <c r="O354" s="465"/>
      <c r="P354" s="387"/>
      <c r="Q354" s="387"/>
      <c r="R354" s="387"/>
      <c r="S354" s="387"/>
    </row>
    <row r="355" spans="1:19" s="431" customFormat="1" ht="13.5" hidden="1">
      <c r="A355" s="406">
        <v>3211</v>
      </c>
      <c r="B355" s="411" t="s">
        <v>60</v>
      </c>
      <c r="C355" s="105"/>
      <c r="D355" s="105">
        <f t="shared" si="109"/>
        <v>0</v>
      </c>
      <c r="E355" s="105"/>
      <c r="F355" s="89"/>
      <c r="G355" s="89"/>
      <c r="H355" s="89"/>
      <c r="I355" s="105"/>
      <c r="J355" s="105"/>
      <c r="K355" s="89"/>
      <c r="L355" s="105"/>
      <c r="M355" s="89"/>
      <c r="N355" s="105"/>
      <c r="O355" s="465"/>
      <c r="P355" s="387"/>
      <c r="Q355" s="387"/>
      <c r="R355" s="387"/>
      <c r="S355" s="387"/>
    </row>
    <row r="356" spans="1:19" s="431" customFormat="1" ht="13.5" hidden="1">
      <c r="A356" s="408">
        <v>3213</v>
      </c>
      <c r="B356" s="138" t="s">
        <v>8</v>
      </c>
      <c r="C356" s="105"/>
      <c r="D356" s="105">
        <f t="shared" si="109"/>
        <v>0</v>
      </c>
      <c r="E356" s="105"/>
      <c r="F356" s="89"/>
      <c r="G356" s="89"/>
      <c r="H356" s="89"/>
      <c r="I356" s="105"/>
      <c r="J356" s="105"/>
      <c r="K356" s="89"/>
      <c r="L356" s="105"/>
      <c r="M356" s="89"/>
      <c r="N356" s="105"/>
      <c r="O356" s="465"/>
      <c r="P356" s="387"/>
      <c r="Q356" s="387"/>
      <c r="R356" s="387"/>
      <c r="S356" s="387"/>
    </row>
    <row r="357" spans="1:19" s="431" customFormat="1" ht="12.75">
      <c r="A357" s="409">
        <v>323</v>
      </c>
      <c r="B357" s="441" t="s">
        <v>13</v>
      </c>
      <c r="C357" s="104">
        <f>SUM(C358:C359)</f>
        <v>59375</v>
      </c>
      <c r="D357" s="104">
        <f t="shared" si="109"/>
        <v>7880.416749618422</v>
      </c>
      <c r="E357" s="104">
        <f>SUM(E358:E359)</f>
        <v>7880.42</v>
      </c>
      <c r="F357" s="92">
        <f>SUM(F358:F359)</f>
        <v>753000</v>
      </c>
      <c r="G357" s="92">
        <f>SUM(G358:G359)</f>
        <v>0</v>
      </c>
      <c r="H357" s="92">
        <f>SUM(H358:H359)</f>
        <v>0</v>
      </c>
      <c r="I357" s="104"/>
      <c r="J357" s="104"/>
      <c r="K357" s="92">
        <f>SUM(K358:K359)</f>
        <v>0</v>
      </c>
      <c r="L357" s="104"/>
      <c r="M357" s="92">
        <f>SUM(M358:M359)</f>
        <v>0</v>
      </c>
      <c r="N357" s="104"/>
      <c r="O357" s="465"/>
      <c r="P357" s="387"/>
      <c r="Q357" s="387"/>
      <c r="R357" s="387"/>
      <c r="S357" s="387"/>
    </row>
    <row r="358" spans="1:19" s="431" customFormat="1" ht="13.5">
      <c r="A358" s="406">
        <v>3233</v>
      </c>
      <c r="B358" s="411" t="s">
        <v>66</v>
      </c>
      <c r="C358" s="105"/>
      <c r="D358" s="105">
        <f t="shared" si="109"/>
        <v>0</v>
      </c>
      <c r="E358" s="105">
        <v>0</v>
      </c>
      <c r="F358" s="89">
        <v>13000</v>
      </c>
      <c r="G358" s="89">
        <v>0</v>
      </c>
      <c r="H358" s="89"/>
      <c r="I358" s="105"/>
      <c r="J358" s="105"/>
      <c r="K358" s="89">
        <v>0</v>
      </c>
      <c r="L358" s="105"/>
      <c r="M358" s="89">
        <v>0</v>
      </c>
      <c r="N358" s="105"/>
      <c r="O358" s="465"/>
      <c r="P358" s="387"/>
      <c r="Q358" s="387"/>
      <c r="R358" s="387"/>
      <c r="S358" s="387"/>
    </row>
    <row r="359" spans="1:19" s="431" customFormat="1" ht="13.5">
      <c r="A359" s="408">
        <v>3237</v>
      </c>
      <c r="B359" s="138" t="s">
        <v>15</v>
      </c>
      <c r="C359" s="105">
        <v>59375</v>
      </c>
      <c r="D359" s="105">
        <f t="shared" si="109"/>
        <v>7880.416749618422</v>
      </c>
      <c r="E359" s="105">
        <v>7880.42</v>
      </c>
      <c r="F359" s="89">
        <v>740000</v>
      </c>
      <c r="G359" s="89">
        <v>0</v>
      </c>
      <c r="H359" s="89"/>
      <c r="I359" s="105"/>
      <c r="J359" s="105"/>
      <c r="K359" s="89">
        <v>0</v>
      </c>
      <c r="L359" s="105"/>
      <c r="M359" s="89">
        <v>0</v>
      </c>
      <c r="N359" s="105"/>
      <c r="O359" s="465"/>
      <c r="P359" s="387"/>
      <c r="Q359" s="387"/>
      <c r="R359" s="387"/>
      <c r="S359" s="387"/>
    </row>
    <row r="360" spans="1:19" s="431" customFormat="1" ht="12.75">
      <c r="A360" s="402">
        <v>42</v>
      </c>
      <c r="B360" s="410" t="s">
        <v>18</v>
      </c>
      <c r="C360" s="457">
        <f aca="true" t="shared" si="110" ref="C360:M361">SUM(C361)</f>
        <v>0</v>
      </c>
      <c r="D360" s="457">
        <f t="shared" si="109"/>
        <v>0</v>
      </c>
      <c r="E360" s="457">
        <f t="shared" si="110"/>
        <v>0</v>
      </c>
      <c r="F360" s="78">
        <f t="shared" si="110"/>
        <v>1164000</v>
      </c>
      <c r="G360" s="78">
        <f t="shared" si="110"/>
        <v>0</v>
      </c>
      <c r="H360" s="78">
        <f t="shared" si="110"/>
        <v>0</v>
      </c>
      <c r="I360" s="404"/>
      <c r="J360" s="404"/>
      <c r="K360" s="78">
        <f t="shared" si="110"/>
        <v>0</v>
      </c>
      <c r="L360" s="404"/>
      <c r="M360" s="78">
        <f t="shared" si="110"/>
        <v>0</v>
      </c>
      <c r="N360" s="404"/>
      <c r="O360" s="465"/>
      <c r="P360" s="387"/>
      <c r="Q360" s="387"/>
      <c r="R360" s="387"/>
      <c r="S360" s="387"/>
    </row>
    <row r="361" spans="1:19" s="431" customFormat="1" ht="12.75">
      <c r="A361" s="458">
        <v>426</v>
      </c>
      <c r="B361" s="78" t="s">
        <v>87</v>
      </c>
      <c r="C361" s="457">
        <f t="shared" si="110"/>
        <v>0</v>
      </c>
      <c r="D361" s="457">
        <f t="shared" si="109"/>
        <v>0</v>
      </c>
      <c r="E361" s="457">
        <f t="shared" si="110"/>
        <v>0</v>
      </c>
      <c r="F361" s="78">
        <f t="shared" si="110"/>
        <v>1164000</v>
      </c>
      <c r="G361" s="78">
        <f t="shared" si="110"/>
        <v>0</v>
      </c>
      <c r="H361" s="78">
        <f t="shared" si="110"/>
        <v>0</v>
      </c>
      <c r="I361" s="404"/>
      <c r="J361" s="404"/>
      <c r="K361" s="78">
        <f t="shared" si="110"/>
        <v>0</v>
      </c>
      <c r="L361" s="404"/>
      <c r="M361" s="78">
        <f t="shared" si="110"/>
        <v>0</v>
      </c>
      <c r="N361" s="404"/>
      <c r="O361" s="465"/>
      <c r="P361" s="387"/>
      <c r="Q361" s="387"/>
      <c r="R361" s="387"/>
      <c r="S361" s="387"/>
    </row>
    <row r="362" spans="1:19" s="431" customFormat="1" ht="13.5">
      <c r="A362" s="460">
        <v>4262</v>
      </c>
      <c r="B362" s="109" t="s">
        <v>86</v>
      </c>
      <c r="C362" s="105"/>
      <c r="D362" s="105">
        <f t="shared" si="109"/>
        <v>0</v>
      </c>
      <c r="E362" s="105">
        <v>0</v>
      </c>
      <c r="F362" s="89">
        <v>1164000</v>
      </c>
      <c r="G362" s="89">
        <v>0</v>
      </c>
      <c r="H362" s="89"/>
      <c r="I362" s="105"/>
      <c r="J362" s="105"/>
      <c r="K362" s="89">
        <v>0</v>
      </c>
      <c r="L362" s="105"/>
      <c r="M362" s="89">
        <v>0</v>
      </c>
      <c r="N362" s="105"/>
      <c r="O362" s="465"/>
      <c r="P362" s="387"/>
      <c r="Q362" s="387"/>
      <c r="R362" s="387"/>
      <c r="S362" s="387"/>
    </row>
    <row r="363" spans="1:19" s="431" customFormat="1" ht="11.25">
      <c r="A363" s="462"/>
      <c r="B363" s="463"/>
      <c r="C363" s="464"/>
      <c r="D363" s="464"/>
      <c r="E363" s="464"/>
      <c r="F363" s="387"/>
      <c r="G363" s="387"/>
      <c r="H363" s="387"/>
      <c r="I363" s="552"/>
      <c r="J363" s="552"/>
      <c r="K363" s="387"/>
      <c r="L363" s="552"/>
      <c r="M363" s="387"/>
      <c r="N363" s="552"/>
      <c r="O363" s="465"/>
      <c r="P363" s="387"/>
      <c r="Q363" s="387"/>
      <c r="R363" s="387"/>
      <c r="S363" s="387"/>
    </row>
    <row r="364" spans="1:19" s="431" customFormat="1" ht="12.75" hidden="1">
      <c r="A364" s="405" t="s">
        <v>249</v>
      </c>
      <c r="B364" s="466" t="s">
        <v>205</v>
      </c>
      <c r="C364" s="457">
        <f>C365+C371</f>
        <v>0</v>
      </c>
      <c r="D364" s="457">
        <f aca="true" t="shared" si="111" ref="D364:D395">C364/$O$2</f>
        <v>0</v>
      </c>
      <c r="E364" s="457">
        <f>E365+E371</f>
        <v>0</v>
      </c>
      <c r="F364" s="78">
        <f>F365+F371</f>
        <v>0</v>
      </c>
      <c r="G364" s="78">
        <f>G365+G371</f>
        <v>0</v>
      </c>
      <c r="H364" s="78">
        <f>H365+H371</f>
        <v>0</v>
      </c>
      <c r="I364" s="457" t="e">
        <f aca="true" t="shared" si="112" ref="I364:I377">H364/F364*100</f>
        <v>#DIV/0!</v>
      </c>
      <c r="J364" s="457"/>
      <c r="K364" s="78">
        <f>K365+K371</f>
        <v>0</v>
      </c>
      <c r="L364" s="457" t="e">
        <f aca="true" t="shared" si="113" ref="L364:L377">K364/H364*100</f>
        <v>#DIV/0!</v>
      </c>
      <c r="M364" s="78">
        <f>M365+M371</f>
        <v>0</v>
      </c>
      <c r="N364" s="457" t="e">
        <f aca="true" t="shared" si="114" ref="N364:N377">M364/K364*100</f>
        <v>#DIV/0!</v>
      </c>
      <c r="O364" s="465"/>
      <c r="P364" s="387"/>
      <c r="Q364" s="387"/>
      <c r="R364" s="387"/>
      <c r="S364" s="387"/>
    </row>
    <row r="365" spans="1:19" s="431" customFormat="1" ht="12.75" hidden="1">
      <c r="A365" s="409">
        <v>31</v>
      </c>
      <c r="B365" s="441" t="s">
        <v>54</v>
      </c>
      <c r="C365" s="457">
        <f>C366+C368</f>
        <v>0</v>
      </c>
      <c r="D365" s="457">
        <f t="shared" si="111"/>
        <v>0</v>
      </c>
      <c r="E365" s="457">
        <f>E366+E368</f>
        <v>0</v>
      </c>
      <c r="F365" s="78">
        <f>F366+F368</f>
        <v>0</v>
      </c>
      <c r="G365" s="78">
        <f>G366+G368</f>
        <v>0</v>
      </c>
      <c r="H365" s="78">
        <f>H366+H368</f>
        <v>0</v>
      </c>
      <c r="I365" s="457" t="e">
        <f t="shared" si="112"/>
        <v>#DIV/0!</v>
      </c>
      <c r="J365" s="457"/>
      <c r="K365" s="78">
        <f>K366+K368</f>
        <v>0</v>
      </c>
      <c r="L365" s="457" t="e">
        <f t="shared" si="113"/>
        <v>#DIV/0!</v>
      </c>
      <c r="M365" s="78">
        <f>M366+M368</f>
        <v>0</v>
      </c>
      <c r="N365" s="457" t="e">
        <f t="shared" si="114"/>
        <v>#DIV/0!</v>
      </c>
      <c r="O365" s="465"/>
      <c r="P365" s="387"/>
      <c r="Q365" s="387"/>
      <c r="R365" s="387"/>
      <c r="S365" s="387"/>
    </row>
    <row r="366" spans="1:19" s="431" customFormat="1" ht="12.75" hidden="1">
      <c r="A366" s="409">
        <v>311</v>
      </c>
      <c r="B366" s="441" t="s">
        <v>97</v>
      </c>
      <c r="C366" s="457">
        <f aca="true" t="shared" si="115" ref="C366:M366">SUM(C367)</f>
        <v>0</v>
      </c>
      <c r="D366" s="457">
        <f t="shared" si="111"/>
        <v>0</v>
      </c>
      <c r="E366" s="457">
        <f t="shared" si="115"/>
        <v>0</v>
      </c>
      <c r="F366" s="78">
        <f t="shared" si="115"/>
        <v>0</v>
      </c>
      <c r="G366" s="78">
        <f t="shared" si="115"/>
        <v>0</v>
      </c>
      <c r="H366" s="78">
        <f t="shared" si="115"/>
        <v>0</v>
      </c>
      <c r="I366" s="457" t="e">
        <f t="shared" si="112"/>
        <v>#DIV/0!</v>
      </c>
      <c r="J366" s="457"/>
      <c r="K366" s="78">
        <f t="shared" si="115"/>
        <v>0</v>
      </c>
      <c r="L366" s="457" t="e">
        <f t="shared" si="113"/>
        <v>#DIV/0!</v>
      </c>
      <c r="M366" s="78">
        <f t="shared" si="115"/>
        <v>0</v>
      </c>
      <c r="N366" s="457" t="e">
        <f t="shared" si="114"/>
        <v>#DIV/0!</v>
      </c>
      <c r="O366" s="465"/>
      <c r="P366" s="387"/>
      <c r="Q366" s="387"/>
      <c r="R366" s="387"/>
      <c r="S366" s="387"/>
    </row>
    <row r="367" spans="1:19" s="431" customFormat="1" ht="13.5" hidden="1">
      <c r="A367" s="406">
        <v>3111</v>
      </c>
      <c r="B367" s="138" t="s">
        <v>56</v>
      </c>
      <c r="C367" s="105"/>
      <c r="D367" s="105">
        <f t="shared" si="111"/>
        <v>0</v>
      </c>
      <c r="E367" s="105"/>
      <c r="F367" s="89"/>
      <c r="G367" s="89"/>
      <c r="H367" s="89"/>
      <c r="I367" s="105" t="e">
        <f t="shared" si="112"/>
        <v>#DIV/0!</v>
      </c>
      <c r="J367" s="105"/>
      <c r="K367" s="89"/>
      <c r="L367" s="105" t="e">
        <f t="shared" si="113"/>
        <v>#DIV/0!</v>
      </c>
      <c r="M367" s="89"/>
      <c r="N367" s="105" t="e">
        <f t="shared" si="114"/>
        <v>#DIV/0!</v>
      </c>
      <c r="O367" s="465"/>
      <c r="P367" s="387"/>
      <c r="Q367" s="387"/>
      <c r="R367" s="387"/>
      <c r="S367" s="387"/>
    </row>
    <row r="368" spans="1:19" s="431" customFormat="1" ht="12.75" hidden="1">
      <c r="A368" s="405">
        <v>313</v>
      </c>
      <c r="B368" s="441" t="s">
        <v>59</v>
      </c>
      <c r="C368" s="457">
        <f aca="true" t="shared" si="116" ref="C368:M368">SUM(C369)</f>
        <v>0</v>
      </c>
      <c r="D368" s="457">
        <f t="shared" si="111"/>
        <v>0</v>
      </c>
      <c r="E368" s="457">
        <f t="shared" si="116"/>
        <v>0</v>
      </c>
      <c r="F368" s="78">
        <f t="shared" si="116"/>
        <v>0</v>
      </c>
      <c r="G368" s="78">
        <f t="shared" si="116"/>
        <v>0</v>
      </c>
      <c r="H368" s="78">
        <f t="shared" si="116"/>
        <v>0</v>
      </c>
      <c r="I368" s="457" t="e">
        <f t="shared" si="112"/>
        <v>#DIV/0!</v>
      </c>
      <c r="J368" s="457"/>
      <c r="K368" s="78">
        <f t="shared" si="116"/>
        <v>0</v>
      </c>
      <c r="L368" s="457" t="e">
        <f t="shared" si="113"/>
        <v>#DIV/0!</v>
      </c>
      <c r="M368" s="78">
        <f t="shared" si="116"/>
        <v>0</v>
      </c>
      <c r="N368" s="457" t="e">
        <f t="shared" si="114"/>
        <v>#DIV/0!</v>
      </c>
      <c r="O368" s="465"/>
      <c r="P368" s="387"/>
      <c r="Q368" s="387"/>
      <c r="R368" s="387"/>
      <c r="S368" s="387"/>
    </row>
    <row r="369" spans="1:19" s="431" customFormat="1" ht="13.5" hidden="1">
      <c r="A369" s="406">
        <v>3132</v>
      </c>
      <c r="B369" s="138" t="s">
        <v>95</v>
      </c>
      <c r="C369" s="105"/>
      <c r="D369" s="105">
        <f t="shared" si="111"/>
        <v>0</v>
      </c>
      <c r="E369" s="105"/>
      <c r="F369" s="89"/>
      <c r="G369" s="89"/>
      <c r="H369" s="89"/>
      <c r="I369" s="105" t="e">
        <f t="shared" si="112"/>
        <v>#DIV/0!</v>
      </c>
      <c r="J369" s="105"/>
      <c r="K369" s="89"/>
      <c r="L369" s="105" t="e">
        <f t="shared" si="113"/>
        <v>#DIV/0!</v>
      </c>
      <c r="M369" s="89"/>
      <c r="N369" s="105" t="e">
        <f t="shared" si="114"/>
        <v>#DIV/0!</v>
      </c>
      <c r="O369" s="465"/>
      <c r="P369" s="387"/>
      <c r="Q369" s="387"/>
      <c r="R369" s="387"/>
      <c r="S369" s="387"/>
    </row>
    <row r="370" spans="1:19" s="431" customFormat="1" ht="13.5" hidden="1">
      <c r="A370" s="406">
        <v>3133</v>
      </c>
      <c r="B370" s="138" t="s">
        <v>256</v>
      </c>
      <c r="C370" s="105"/>
      <c r="D370" s="105">
        <f t="shared" si="111"/>
        <v>0</v>
      </c>
      <c r="E370" s="105"/>
      <c r="F370" s="89"/>
      <c r="G370" s="89"/>
      <c r="H370" s="89"/>
      <c r="I370" s="105" t="e">
        <f t="shared" si="112"/>
        <v>#DIV/0!</v>
      </c>
      <c r="J370" s="105"/>
      <c r="K370" s="89"/>
      <c r="L370" s="105" t="e">
        <f t="shared" si="113"/>
        <v>#DIV/0!</v>
      </c>
      <c r="M370" s="89"/>
      <c r="N370" s="105" t="e">
        <f t="shared" si="114"/>
        <v>#DIV/0!</v>
      </c>
      <c r="O370" s="465"/>
      <c r="P370" s="387"/>
      <c r="Q370" s="387"/>
      <c r="R370" s="387"/>
      <c r="S370" s="387"/>
    </row>
    <row r="371" spans="1:19" s="431" customFormat="1" ht="12.75" hidden="1">
      <c r="A371" s="405">
        <v>32</v>
      </c>
      <c r="B371" s="106" t="s">
        <v>5</v>
      </c>
      <c r="C371" s="467">
        <f>C372+C374+C376</f>
        <v>0</v>
      </c>
      <c r="D371" s="467">
        <f t="shared" si="111"/>
        <v>0</v>
      </c>
      <c r="E371" s="467">
        <f>E372+E374+E376</f>
        <v>0</v>
      </c>
      <c r="F371" s="388">
        <f>F372+F374+F376</f>
        <v>0</v>
      </c>
      <c r="G371" s="388">
        <f>G372+G374+G376</f>
        <v>0</v>
      </c>
      <c r="H371" s="388">
        <f>H372+H374+H376</f>
        <v>0</v>
      </c>
      <c r="I371" s="457" t="e">
        <f t="shared" si="112"/>
        <v>#DIV/0!</v>
      </c>
      <c r="J371" s="457"/>
      <c r="K371" s="388">
        <f>K372+K374+K376</f>
        <v>0</v>
      </c>
      <c r="L371" s="457" t="e">
        <f t="shared" si="113"/>
        <v>#DIV/0!</v>
      </c>
      <c r="M371" s="388">
        <f>M372+M374+M376</f>
        <v>0</v>
      </c>
      <c r="N371" s="457" t="e">
        <f t="shared" si="114"/>
        <v>#DIV/0!</v>
      </c>
      <c r="O371" s="465"/>
      <c r="P371" s="387"/>
      <c r="Q371" s="387"/>
      <c r="R371" s="387"/>
      <c r="S371" s="387"/>
    </row>
    <row r="372" spans="1:19" s="431" customFormat="1" ht="12.75" hidden="1">
      <c r="A372" s="405">
        <v>321</v>
      </c>
      <c r="B372" s="441" t="s">
        <v>9</v>
      </c>
      <c r="C372" s="457">
        <f>SUM(C373)</f>
        <v>0</v>
      </c>
      <c r="D372" s="457">
        <f t="shared" si="111"/>
        <v>0</v>
      </c>
      <c r="E372" s="457">
        <f>SUM(E373)</f>
        <v>0</v>
      </c>
      <c r="F372" s="78">
        <f>SUM(F373)</f>
        <v>0</v>
      </c>
      <c r="G372" s="78">
        <f>SUM(G373)</f>
        <v>0</v>
      </c>
      <c r="H372" s="78">
        <f>SUM(H373)</f>
        <v>0</v>
      </c>
      <c r="I372" s="457" t="e">
        <f t="shared" si="112"/>
        <v>#DIV/0!</v>
      </c>
      <c r="J372" s="457"/>
      <c r="K372" s="78">
        <f>SUM(K373)</f>
        <v>0</v>
      </c>
      <c r="L372" s="457" t="e">
        <f t="shared" si="113"/>
        <v>#DIV/0!</v>
      </c>
      <c r="M372" s="78">
        <f>SUM(M373)</f>
        <v>0</v>
      </c>
      <c r="N372" s="457" t="e">
        <f t="shared" si="114"/>
        <v>#DIV/0!</v>
      </c>
      <c r="O372" s="465"/>
      <c r="P372" s="387"/>
      <c r="Q372" s="387"/>
      <c r="R372" s="387"/>
      <c r="S372" s="387"/>
    </row>
    <row r="373" spans="1:19" s="431" customFormat="1" ht="13.5" hidden="1">
      <c r="A373" s="406">
        <v>3211</v>
      </c>
      <c r="B373" s="411" t="s">
        <v>60</v>
      </c>
      <c r="C373" s="105"/>
      <c r="D373" s="105">
        <f t="shared" si="111"/>
        <v>0</v>
      </c>
      <c r="E373" s="105"/>
      <c r="F373" s="89"/>
      <c r="G373" s="89"/>
      <c r="H373" s="89"/>
      <c r="I373" s="105" t="e">
        <f t="shared" si="112"/>
        <v>#DIV/0!</v>
      </c>
      <c r="J373" s="105"/>
      <c r="K373" s="89"/>
      <c r="L373" s="105" t="e">
        <f t="shared" si="113"/>
        <v>#DIV/0!</v>
      </c>
      <c r="M373" s="89"/>
      <c r="N373" s="105" t="e">
        <f t="shared" si="114"/>
        <v>#DIV/0!</v>
      </c>
      <c r="O373" s="465"/>
      <c r="P373" s="387"/>
      <c r="Q373" s="387"/>
      <c r="R373" s="387"/>
      <c r="S373" s="387"/>
    </row>
    <row r="374" spans="1:19" s="431" customFormat="1" ht="12.75" hidden="1">
      <c r="A374" s="405">
        <v>322</v>
      </c>
      <c r="B374" s="441" t="s">
        <v>62</v>
      </c>
      <c r="C374" s="457">
        <f>SUM(C375)</f>
        <v>0</v>
      </c>
      <c r="D374" s="457">
        <f t="shared" si="111"/>
        <v>0</v>
      </c>
      <c r="E374" s="457">
        <f>SUM(E375)</f>
        <v>0</v>
      </c>
      <c r="F374" s="78">
        <f>SUM(F375)</f>
        <v>0</v>
      </c>
      <c r="G374" s="78">
        <f>SUM(G375)</f>
        <v>0</v>
      </c>
      <c r="H374" s="78">
        <f>SUM(H375)</f>
        <v>0</v>
      </c>
      <c r="I374" s="457" t="e">
        <f t="shared" si="112"/>
        <v>#DIV/0!</v>
      </c>
      <c r="J374" s="457"/>
      <c r="K374" s="78">
        <f>SUM(K375)</f>
        <v>0</v>
      </c>
      <c r="L374" s="457" t="e">
        <f t="shared" si="113"/>
        <v>#DIV/0!</v>
      </c>
      <c r="M374" s="78">
        <f>SUM(M375)</f>
        <v>0</v>
      </c>
      <c r="N374" s="457" t="e">
        <f t="shared" si="114"/>
        <v>#DIV/0!</v>
      </c>
      <c r="O374" s="465"/>
      <c r="P374" s="387"/>
      <c r="Q374" s="387"/>
      <c r="R374" s="387"/>
      <c r="S374" s="387"/>
    </row>
    <row r="375" spans="1:19" s="431" customFormat="1" ht="13.5" hidden="1">
      <c r="A375" s="439">
        <v>3221</v>
      </c>
      <c r="B375" s="113" t="s">
        <v>63</v>
      </c>
      <c r="C375" s="105"/>
      <c r="D375" s="105">
        <f t="shared" si="111"/>
        <v>0</v>
      </c>
      <c r="E375" s="105"/>
      <c r="F375" s="89"/>
      <c r="G375" s="89"/>
      <c r="H375" s="89"/>
      <c r="I375" s="105" t="e">
        <f t="shared" si="112"/>
        <v>#DIV/0!</v>
      </c>
      <c r="J375" s="105"/>
      <c r="K375" s="89"/>
      <c r="L375" s="105" t="e">
        <f t="shared" si="113"/>
        <v>#DIV/0!</v>
      </c>
      <c r="M375" s="89"/>
      <c r="N375" s="105" t="e">
        <f t="shared" si="114"/>
        <v>#DIV/0!</v>
      </c>
      <c r="O375" s="465"/>
      <c r="P375" s="387"/>
      <c r="Q375" s="387"/>
      <c r="R375" s="387"/>
      <c r="S375" s="387"/>
    </row>
    <row r="376" spans="1:19" s="431" customFormat="1" ht="12.75" hidden="1">
      <c r="A376" s="458">
        <v>323</v>
      </c>
      <c r="B376" s="441" t="s">
        <v>13</v>
      </c>
      <c r="C376" s="468">
        <f>SUM(C377)</f>
        <v>0</v>
      </c>
      <c r="D376" s="468">
        <f t="shared" si="111"/>
        <v>0</v>
      </c>
      <c r="E376" s="468">
        <f>SUM(E377)</f>
        <v>0</v>
      </c>
      <c r="F376" s="389">
        <f>SUM(F377)</f>
        <v>0</v>
      </c>
      <c r="G376" s="389">
        <f>SUM(G377)</f>
        <v>0</v>
      </c>
      <c r="H376" s="389">
        <f>SUM(H377)</f>
        <v>0</v>
      </c>
      <c r="I376" s="457" t="e">
        <f t="shared" si="112"/>
        <v>#DIV/0!</v>
      </c>
      <c r="J376" s="457"/>
      <c r="K376" s="389">
        <f>SUM(K377)</f>
        <v>0</v>
      </c>
      <c r="L376" s="457" t="e">
        <f t="shared" si="113"/>
        <v>#DIV/0!</v>
      </c>
      <c r="M376" s="389">
        <f>SUM(M377)</f>
        <v>0</v>
      </c>
      <c r="N376" s="457" t="e">
        <f t="shared" si="114"/>
        <v>#DIV/0!</v>
      </c>
      <c r="O376" s="465"/>
      <c r="P376" s="387"/>
      <c r="Q376" s="387"/>
      <c r="R376" s="387"/>
      <c r="S376" s="387"/>
    </row>
    <row r="377" spans="1:19" s="431" customFormat="1" ht="13.5" hidden="1">
      <c r="A377" s="469">
        <v>3231</v>
      </c>
      <c r="B377" s="470" t="s">
        <v>65</v>
      </c>
      <c r="C377" s="105"/>
      <c r="D377" s="105">
        <f t="shared" si="111"/>
        <v>0</v>
      </c>
      <c r="E377" s="105"/>
      <c r="F377" s="89"/>
      <c r="G377" s="89"/>
      <c r="H377" s="89"/>
      <c r="I377" s="105" t="e">
        <f t="shared" si="112"/>
        <v>#DIV/0!</v>
      </c>
      <c r="J377" s="105"/>
      <c r="K377" s="89"/>
      <c r="L377" s="105" t="e">
        <f t="shared" si="113"/>
        <v>#DIV/0!</v>
      </c>
      <c r="M377" s="89"/>
      <c r="N377" s="105" t="e">
        <f t="shared" si="114"/>
        <v>#DIV/0!</v>
      </c>
      <c r="O377" s="465"/>
      <c r="P377" s="387"/>
      <c r="Q377" s="387"/>
      <c r="R377" s="387"/>
      <c r="S377" s="387"/>
    </row>
    <row r="378" spans="1:19" s="431" customFormat="1" ht="13.5" hidden="1">
      <c r="A378" s="471"/>
      <c r="B378" s="470"/>
      <c r="C378" s="472"/>
      <c r="D378" s="472">
        <f t="shared" si="111"/>
        <v>0</v>
      </c>
      <c r="E378" s="472"/>
      <c r="F378" s="109"/>
      <c r="G378" s="109"/>
      <c r="H378" s="109"/>
      <c r="I378" s="551"/>
      <c r="J378" s="551"/>
      <c r="K378" s="109"/>
      <c r="L378" s="551"/>
      <c r="M378" s="109"/>
      <c r="N378" s="551"/>
      <c r="O378" s="465"/>
      <c r="P378" s="387"/>
      <c r="Q378" s="387"/>
      <c r="R378" s="387"/>
      <c r="S378" s="387"/>
    </row>
    <row r="379" spans="1:19" s="431" customFormat="1" ht="12.75" hidden="1">
      <c r="A379" s="445" t="s">
        <v>250</v>
      </c>
      <c r="B379" s="103" t="s">
        <v>168</v>
      </c>
      <c r="C379" s="104">
        <f>C380+C386</f>
        <v>0</v>
      </c>
      <c r="D379" s="104">
        <f t="shared" si="111"/>
        <v>0</v>
      </c>
      <c r="E379" s="104">
        <f>E380+E386</f>
        <v>0</v>
      </c>
      <c r="F379" s="92">
        <f>F380+F386</f>
        <v>0</v>
      </c>
      <c r="G379" s="92">
        <f>G380+G386</f>
        <v>0</v>
      </c>
      <c r="H379" s="92">
        <f>H380+H386</f>
        <v>0</v>
      </c>
      <c r="I379" s="457" t="e">
        <f>H379/F379*100</f>
        <v>#DIV/0!</v>
      </c>
      <c r="J379" s="457"/>
      <c r="K379" s="92">
        <f>K380+K386</f>
        <v>0</v>
      </c>
      <c r="L379" s="457" t="e">
        <f>K379/H379*100</f>
        <v>#DIV/0!</v>
      </c>
      <c r="M379" s="92">
        <f>M380+M386</f>
        <v>0</v>
      </c>
      <c r="N379" s="457" t="e">
        <f>M379/K379*100</f>
        <v>#DIV/0!</v>
      </c>
      <c r="O379" s="465"/>
      <c r="P379" s="387"/>
      <c r="Q379" s="387"/>
      <c r="R379" s="387"/>
      <c r="S379" s="387"/>
    </row>
    <row r="380" spans="1:19" s="431" customFormat="1" ht="12.75" hidden="1">
      <c r="A380" s="409">
        <v>31</v>
      </c>
      <c r="B380" s="441" t="s">
        <v>54</v>
      </c>
      <c r="C380" s="104">
        <f>C381+C383</f>
        <v>0</v>
      </c>
      <c r="D380" s="104">
        <f t="shared" si="111"/>
        <v>0</v>
      </c>
      <c r="E380" s="104">
        <f>E381+E383</f>
        <v>0</v>
      </c>
      <c r="F380" s="92">
        <f>F381+F383</f>
        <v>0</v>
      </c>
      <c r="G380" s="92">
        <f>G381+G383</f>
        <v>0</v>
      </c>
      <c r="H380" s="92">
        <f>H381+H383</f>
        <v>0</v>
      </c>
      <c r="I380" s="457" t="e">
        <f>H380/F380*100</f>
        <v>#DIV/0!</v>
      </c>
      <c r="J380" s="457"/>
      <c r="K380" s="92">
        <f>K381+K383</f>
        <v>0</v>
      </c>
      <c r="L380" s="457" t="e">
        <f>K380/H380*100</f>
        <v>#DIV/0!</v>
      </c>
      <c r="M380" s="92">
        <f>M381+M383</f>
        <v>0</v>
      </c>
      <c r="N380" s="457" t="e">
        <f>M380/K380*100</f>
        <v>#DIV/0!</v>
      </c>
      <c r="O380" s="465"/>
      <c r="P380" s="387"/>
      <c r="Q380" s="387"/>
      <c r="R380" s="387"/>
      <c r="S380" s="387"/>
    </row>
    <row r="381" spans="1:19" s="431" customFormat="1" ht="12.75" hidden="1">
      <c r="A381" s="409">
        <v>311</v>
      </c>
      <c r="B381" s="441" t="s">
        <v>97</v>
      </c>
      <c r="C381" s="104">
        <f aca="true" t="shared" si="117" ref="C381:M381">C382</f>
        <v>0</v>
      </c>
      <c r="D381" s="104">
        <f t="shared" si="111"/>
        <v>0</v>
      </c>
      <c r="E381" s="104">
        <f t="shared" si="117"/>
        <v>0</v>
      </c>
      <c r="F381" s="92">
        <f t="shared" si="117"/>
        <v>0</v>
      </c>
      <c r="G381" s="92">
        <f t="shared" si="117"/>
        <v>0</v>
      </c>
      <c r="H381" s="92">
        <f t="shared" si="117"/>
        <v>0</v>
      </c>
      <c r="I381" s="457" t="e">
        <f>H381/F381*100</f>
        <v>#DIV/0!</v>
      </c>
      <c r="J381" s="457"/>
      <c r="K381" s="92">
        <f t="shared" si="117"/>
        <v>0</v>
      </c>
      <c r="L381" s="457" t="e">
        <f>K381/H381*100</f>
        <v>#DIV/0!</v>
      </c>
      <c r="M381" s="92">
        <f t="shared" si="117"/>
        <v>0</v>
      </c>
      <c r="N381" s="457" t="e">
        <f>M381/K381*100</f>
        <v>#DIV/0!</v>
      </c>
      <c r="O381" s="465"/>
      <c r="P381" s="387"/>
      <c r="Q381" s="387"/>
      <c r="R381" s="387"/>
      <c r="S381" s="387"/>
    </row>
    <row r="382" spans="1:19" s="431" customFormat="1" ht="13.5" hidden="1">
      <c r="A382" s="406">
        <v>3111</v>
      </c>
      <c r="B382" s="138" t="s">
        <v>56</v>
      </c>
      <c r="C382" s="105"/>
      <c r="D382" s="105">
        <f t="shared" si="111"/>
        <v>0</v>
      </c>
      <c r="E382" s="105"/>
      <c r="F382" s="89"/>
      <c r="G382" s="89"/>
      <c r="H382" s="89"/>
      <c r="I382" s="105" t="e">
        <f>H382/F382*100</f>
        <v>#DIV/0!</v>
      </c>
      <c r="J382" s="105"/>
      <c r="K382" s="89"/>
      <c r="L382" s="105" t="e">
        <f>K382/H382*100</f>
        <v>#DIV/0!</v>
      </c>
      <c r="M382" s="89"/>
      <c r="N382" s="105" t="e">
        <f>M382/K382*100</f>
        <v>#DIV/0!</v>
      </c>
      <c r="O382" s="465"/>
      <c r="P382" s="387"/>
      <c r="Q382" s="387"/>
      <c r="R382" s="387"/>
      <c r="S382" s="387"/>
    </row>
    <row r="383" spans="1:19" s="431" customFormat="1" ht="12.75" hidden="1">
      <c r="A383" s="405">
        <v>313</v>
      </c>
      <c r="B383" s="441" t="s">
        <v>59</v>
      </c>
      <c r="C383" s="104">
        <f>C384+C385</f>
        <v>0</v>
      </c>
      <c r="D383" s="104">
        <f t="shared" si="111"/>
        <v>0</v>
      </c>
      <c r="E383" s="104">
        <f>E384+E385</f>
        <v>0</v>
      </c>
      <c r="F383" s="92">
        <f>F384+F385</f>
        <v>0</v>
      </c>
      <c r="G383" s="92">
        <f>G384+G385</f>
        <v>0</v>
      </c>
      <c r="H383" s="92">
        <f>H384+H385</f>
        <v>0</v>
      </c>
      <c r="I383" s="457" t="e">
        <f>H383/F383*100</f>
        <v>#DIV/0!</v>
      </c>
      <c r="J383" s="457"/>
      <c r="K383" s="92">
        <f>K384+K385</f>
        <v>0</v>
      </c>
      <c r="L383" s="457" t="e">
        <f>K383/H383*100</f>
        <v>#DIV/0!</v>
      </c>
      <c r="M383" s="92">
        <f>M384+M385</f>
        <v>0</v>
      </c>
      <c r="N383" s="457" t="e">
        <f>M383/K383*100</f>
        <v>#DIV/0!</v>
      </c>
      <c r="O383" s="465"/>
      <c r="P383" s="387"/>
      <c r="Q383" s="387"/>
      <c r="R383" s="387"/>
      <c r="S383" s="387"/>
    </row>
    <row r="384" spans="1:19" s="431" customFormat="1" ht="13.5" hidden="1">
      <c r="A384" s="406">
        <v>3132</v>
      </c>
      <c r="B384" s="138" t="s">
        <v>95</v>
      </c>
      <c r="C384" s="105"/>
      <c r="D384" s="105">
        <f t="shared" si="111"/>
        <v>0</v>
      </c>
      <c r="E384" s="105"/>
      <c r="F384" s="89"/>
      <c r="G384" s="89"/>
      <c r="H384" s="89"/>
      <c r="I384" s="551"/>
      <c r="J384" s="551"/>
      <c r="K384" s="89"/>
      <c r="L384" s="551"/>
      <c r="M384" s="89"/>
      <c r="N384" s="551"/>
      <c r="O384" s="465"/>
      <c r="P384" s="387"/>
      <c r="Q384" s="387"/>
      <c r="R384" s="387"/>
      <c r="S384" s="387"/>
    </row>
    <row r="385" spans="1:19" s="431" customFormat="1" ht="13.5" hidden="1">
      <c r="A385" s="406">
        <v>3133</v>
      </c>
      <c r="B385" s="138" t="s">
        <v>96</v>
      </c>
      <c r="C385" s="105"/>
      <c r="D385" s="105">
        <f t="shared" si="111"/>
        <v>0</v>
      </c>
      <c r="E385" s="105"/>
      <c r="F385" s="89"/>
      <c r="G385" s="89"/>
      <c r="H385" s="89"/>
      <c r="I385" s="404"/>
      <c r="J385" s="404"/>
      <c r="K385" s="89"/>
      <c r="L385" s="404"/>
      <c r="M385" s="89"/>
      <c r="N385" s="404"/>
      <c r="O385" s="465"/>
      <c r="P385" s="387"/>
      <c r="Q385" s="387"/>
      <c r="R385" s="387"/>
      <c r="S385" s="387"/>
    </row>
    <row r="386" spans="1:19" s="473" customFormat="1" ht="12.75" hidden="1">
      <c r="A386" s="405">
        <v>32</v>
      </c>
      <c r="B386" s="106" t="s">
        <v>5</v>
      </c>
      <c r="C386" s="104">
        <f>C387+C389+C392</f>
        <v>0</v>
      </c>
      <c r="D386" s="104">
        <f t="shared" si="111"/>
        <v>0</v>
      </c>
      <c r="E386" s="104">
        <f>E387+E389+E392</f>
        <v>0</v>
      </c>
      <c r="F386" s="92">
        <f>F387+F389+F392</f>
        <v>0</v>
      </c>
      <c r="G386" s="92">
        <f>G387+G389+G392</f>
        <v>0</v>
      </c>
      <c r="H386" s="92">
        <f>H387+H389+H392</f>
        <v>0</v>
      </c>
      <c r="I386" s="457" t="e">
        <f aca="true" t="shared" si="118" ref="I386:I393">H386/F386*100</f>
        <v>#DIV/0!</v>
      </c>
      <c r="J386" s="457"/>
      <c r="K386" s="92">
        <f>K387+K389+K392</f>
        <v>0</v>
      </c>
      <c r="L386" s="457" t="e">
        <f aca="true" t="shared" si="119" ref="L386:L393">K386/H386*100</f>
        <v>#DIV/0!</v>
      </c>
      <c r="M386" s="92">
        <f>M387+M389+M392</f>
        <v>0</v>
      </c>
      <c r="N386" s="457" t="e">
        <f aca="true" t="shared" si="120" ref="N386:N393">M386/K386*100</f>
        <v>#DIV/0!</v>
      </c>
      <c r="O386" s="515"/>
      <c r="P386" s="474"/>
      <c r="Q386" s="474"/>
      <c r="R386" s="474"/>
      <c r="S386" s="474"/>
    </row>
    <row r="387" spans="1:19" s="431" customFormat="1" ht="12.75" hidden="1">
      <c r="A387" s="405">
        <v>321</v>
      </c>
      <c r="B387" s="441" t="s">
        <v>9</v>
      </c>
      <c r="C387" s="104">
        <f aca="true" t="shared" si="121" ref="C387:M387">C388</f>
        <v>0</v>
      </c>
      <c r="D387" s="104">
        <f t="shared" si="111"/>
        <v>0</v>
      </c>
      <c r="E387" s="104">
        <f t="shared" si="121"/>
        <v>0</v>
      </c>
      <c r="F387" s="92">
        <f t="shared" si="121"/>
        <v>0</v>
      </c>
      <c r="G387" s="92">
        <f t="shared" si="121"/>
        <v>0</v>
      </c>
      <c r="H387" s="92">
        <f t="shared" si="121"/>
        <v>0</v>
      </c>
      <c r="I387" s="457" t="e">
        <f t="shared" si="118"/>
        <v>#DIV/0!</v>
      </c>
      <c r="J387" s="457"/>
      <c r="K387" s="92">
        <f t="shared" si="121"/>
        <v>0</v>
      </c>
      <c r="L387" s="457" t="e">
        <f t="shared" si="119"/>
        <v>#DIV/0!</v>
      </c>
      <c r="M387" s="92">
        <f t="shared" si="121"/>
        <v>0</v>
      </c>
      <c r="N387" s="457" t="e">
        <f t="shared" si="120"/>
        <v>#DIV/0!</v>
      </c>
      <c r="O387" s="465"/>
      <c r="P387" s="387"/>
      <c r="Q387" s="387"/>
      <c r="R387" s="387"/>
      <c r="S387" s="387"/>
    </row>
    <row r="388" spans="1:19" s="431" customFormat="1" ht="13.5" hidden="1">
      <c r="A388" s="408">
        <v>3211</v>
      </c>
      <c r="B388" s="411" t="s">
        <v>60</v>
      </c>
      <c r="C388" s="105"/>
      <c r="D388" s="105">
        <f t="shared" si="111"/>
        <v>0</v>
      </c>
      <c r="E388" s="105"/>
      <c r="F388" s="89"/>
      <c r="G388" s="89"/>
      <c r="H388" s="89"/>
      <c r="I388" s="105" t="e">
        <f t="shared" si="118"/>
        <v>#DIV/0!</v>
      </c>
      <c r="J388" s="105"/>
      <c r="K388" s="89"/>
      <c r="L388" s="105" t="e">
        <f t="shared" si="119"/>
        <v>#DIV/0!</v>
      </c>
      <c r="M388" s="89"/>
      <c r="N388" s="105" t="e">
        <f t="shared" si="120"/>
        <v>#DIV/0!</v>
      </c>
      <c r="O388" s="465"/>
      <c r="P388" s="387"/>
      <c r="Q388" s="387"/>
      <c r="R388" s="387"/>
      <c r="S388" s="387"/>
    </row>
    <row r="389" spans="1:19" s="431" customFormat="1" ht="12.75" hidden="1">
      <c r="A389" s="409">
        <v>322</v>
      </c>
      <c r="B389" s="441" t="s">
        <v>62</v>
      </c>
      <c r="C389" s="104">
        <f>C390+C391</f>
        <v>0</v>
      </c>
      <c r="D389" s="104">
        <f t="shared" si="111"/>
        <v>0</v>
      </c>
      <c r="E389" s="104">
        <f>E390+E391</f>
        <v>0</v>
      </c>
      <c r="F389" s="92">
        <f>F390+F391</f>
        <v>0</v>
      </c>
      <c r="G389" s="92">
        <f>G390+G391</f>
        <v>0</v>
      </c>
      <c r="H389" s="92">
        <f>H390+H391</f>
        <v>0</v>
      </c>
      <c r="I389" s="457" t="e">
        <f t="shared" si="118"/>
        <v>#DIV/0!</v>
      </c>
      <c r="J389" s="457"/>
      <c r="K389" s="92">
        <f>K390+K391</f>
        <v>0</v>
      </c>
      <c r="L389" s="457" t="e">
        <f t="shared" si="119"/>
        <v>#DIV/0!</v>
      </c>
      <c r="M389" s="92">
        <f>M390+M391</f>
        <v>0</v>
      </c>
      <c r="N389" s="457" t="e">
        <f t="shared" si="120"/>
        <v>#DIV/0!</v>
      </c>
      <c r="O389" s="465"/>
      <c r="P389" s="387"/>
      <c r="Q389" s="387"/>
      <c r="R389" s="387"/>
      <c r="S389" s="387"/>
    </row>
    <row r="390" spans="1:19" s="431" customFormat="1" ht="13.5" hidden="1">
      <c r="A390" s="408">
        <v>3221</v>
      </c>
      <c r="B390" s="138" t="s">
        <v>63</v>
      </c>
      <c r="C390" s="105"/>
      <c r="D390" s="105">
        <f t="shared" si="111"/>
        <v>0</v>
      </c>
      <c r="E390" s="105"/>
      <c r="F390" s="89"/>
      <c r="G390" s="89"/>
      <c r="H390" s="89"/>
      <c r="I390" s="105" t="e">
        <f t="shared" si="118"/>
        <v>#DIV/0!</v>
      </c>
      <c r="J390" s="105"/>
      <c r="K390" s="89"/>
      <c r="L390" s="105" t="e">
        <f t="shared" si="119"/>
        <v>#DIV/0!</v>
      </c>
      <c r="M390" s="89"/>
      <c r="N390" s="105" t="e">
        <f t="shared" si="120"/>
        <v>#DIV/0!</v>
      </c>
      <c r="O390" s="465"/>
      <c r="P390" s="387"/>
      <c r="Q390" s="387"/>
      <c r="R390" s="387"/>
      <c r="S390" s="387"/>
    </row>
    <row r="391" spans="1:19" s="431" customFormat="1" ht="13.5" hidden="1">
      <c r="A391" s="408">
        <v>3223</v>
      </c>
      <c r="B391" s="138" t="s">
        <v>64</v>
      </c>
      <c r="C391" s="105"/>
      <c r="D391" s="105">
        <f t="shared" si="111"/>
        <v>0</v>
      </c>
      <c r="E391" s="105"/>
      <c r="F391" s="89"/>
      <c r="G391" s="89"/>
      <c r="H391" s="89"/>
      <c r="I391" s="105" t="e">
        <f t="shared" si="118"/>
        <v>#DIV/0!</v>
      </c>
      <c r="J391" s="105"/>
      <c r="K391" s="89"/>
      <c r="L391" s="105" t="e">
        <f t="shared" si="119"/>
        <v>#DIV/0!</v>
      </c>
      <c r="M391" s="89"/>
      <c r="N391" s="105" t="e">
        <f t="shared" si="120"/>
        <v>#DIV/0!</v>
      </c>
      <c r="O391" s="465"/>
      <c r="P391" s="387"/>
      <c r="Q391" s="387"/>
      <c r="R391" s="387"/>
      <c r="S391" s="387"/>
    </row>
    <row r="392" spans="1:19" s="431" customFormat="1" ht="12.75" hidden="1">
      <c r="A392" s="409">
        <v>323</v>
      </c>
      <c r="B392" s="441" t="s">
        <v>13</v>
      </c>
      <c r="C392" s="104">
        <f aca="true" t="shared" si="122" ref="C392:M392">C393</f>
        <v>0</v>
      </c>
      <c r="D392" s="104">
        <f t="shared" si="111"/>
        <v>0</v>
      </c>
      <c r="E392" s="104">
        <f t="shared" si="122"/>
        <v>0</v>
      </c>
      <c r="F392" s="92">
        <f t="shared" si="122"/>
        <v>0</v>
      </c>
      <c r="G392" s="92">
        <f t="shared" si="122"/>
        <v>0</v>
      </c>
      <c r="H392" s="92">
        <f t="shared" si="122"/>
        <v>0</v>
      </c>
      <c r="I392" s="457" t="e">
        <f t="shared" si="118"/>
        <v>#DIV/0!</v>
      </c>
      <c r="J392" s="457"/>
      <c r="K392" s="92">
        <f t="shared" si="122"/>
        <v>0</v>
      </c>
      <c r="L392" s="457" t="e">
        <f t="shared" si="119"/>
        <v>#DIV/0!</v>
      </c>
      <c r="M392" s="92">
        <f t="shared" si="122"/>
        <v>0</v>
      </c>
      <c r="N392" s="457" t="e">
        <f t="shared" si="120"/>
        <v>#DIV/0!</v>
      </c>
      <c r="O392" s="465"/>
      <c r="P392" s="387"/>
      <c r="Q392" s="387"/>
      <c r="R392" s="387"/>
      <c r="S392" s="387"/>
    </row>
    <row r="393" spans="1:19" s="431" customFormat="1" ht="13.5" hidden="1">
      <c r="A393" s="408">
        <v>3231</v>
      </c>
      <c r="B393" s="109" t="s">
        <v>65</v>
      </c>
      <c r="C393" s="105"/>
      <c r="D393" s="105">
        <f t="shared" si="111"/>
        <v>0</v>
      </c>
      <c r="E393" s="105"/>
      <c r="F393" s="89"/>
      <c r="G393" s="89"/>
      <c r="H393" s="89"/>
      <c r="I393" s="105" t="e">
        <f t="shared" si="118"/>
        <v>#DIV/0!</v>
      </c>
      <c r="J393" s="105"/>
      <c r="K393" s="89"/>
      <c r="L393" s="105" t="e">
        <f t="shared" si="119"/>
        <v>#DIV/0!</v>
      </c>
      <c r="M393" s="89"/>
      <c r="N393" s="105" t="e">
        <f t="shared" si="120"/>
        <v>#DIV/0!</v>
      </c>
      <c r="O393" s="465"/>
      <c r="P393" s="387"/>
      <c r="Q393" s="387"/>
      <c r="R393" s="387"/>
      <c r="S393" s="387"/>
    </row>
    <row r="394" spans="1:19" s="431" customFormat="1" ht="13.5" hidden="1">
      <c r="A394" s="405"/>
      <c r="B394" s="441"/>
      <c r="C394" s="104"/>
      <c r="D394" s="104">
        <f t="shared" si="111"/>
        <v>0</v>
      </c>
      <c r="E394" s="104"/>
      <c r="F394" s="92"/>
      <c r="G394" s="92"/>
      <c r="H394" s="92"/>
      <c r="I394" s="551"/>
      <c r="J394" s="551"/>
      <c r="K394" s="92"/>
      <c r="L394" s="551"/>
      <c r="M394" s="92"/>
      <c r="N394" s="551"/>
      <c r="O394" s="465"/>
      <c r="P394" s="387"/>
      <c r="Q394" s="387"/>
      <c r="R394" s="387"/>
      <c r="S394" s="387"/>
    </row>
    <row r="395" spans="1:19" s="431" customFormat="1" ht="12.75" hidden="1">
      <c r="A395" s="405" t="s">
        <v>251</v>
      </c>
      <c r="B395" s="441" t="s">
        <v>171</v>
      </c>
      <c r="C395" s="104">
        <f>C396+C402+C412</f>
        <v>0</v>
      </c>
      <c r="D395" s="104">
        <f t="shared" si="111"/>
        <v>0</v>
      </c>
      <c r="E395" s="104">
        <f>E396+E402+E412</f>
        <v>0</v>
      </c>
      <c r="F395" s="92">
        <f>F396+F402+F412</f>
        <v>0</v>
      </c>
      <c r="G395" s="92">
        <f>G396+G402+G412</f>
        <v>0</v>
      </c>
      <c r="H395" s="92">
        <f>H396+H402+H412</f>
        <v>0</v>
      </c>
      <c r="I395" s="457" t="e">
        <f aca="true" t="shared" si="123" ref="I395:I414">H395/F395*100</f>
        <v>#DIV/0!</v>
      </c>
      <c r="J395" s="457"/>
      <c r="K395" s="92">
        <f>K396+K402+K412</f>
        <v>0</v>
      </c>
      <c r="L395" s="457" t="e">
        <f aca="true" t="shared" si="124" ref="L395:L414">K395/H395*100</f>
        <v>#DIV/0!</v>
      </c>
      <c r="M395" s="92">
        <f>M396+M402+M412</f>
        <v>0</v>
      </c>
      <c r="N395" s="457" t="e">
        <f aca="true" t="shared" si="125" ref="N395:N414">M395/K395*100</f>
        <v>#DIV/0!</v>
      </c>
      <c r="O395" s="465"/>
      <c r="P395" s="387"/>
      <c r="Q395" s="387"/>
      <c r="R395" s="387"/>
      <c r="S395" s="387"/>
    </row>
    <row r="396" spans="1:19" s="475" customFormat="1" ht="12.75" hidden="1">
      <c r="A396" s="409">
        <v>31</v>
      </c>
      <c r="B396" s="441" t="s">
        <v>54</v>
      </c>
      <c r="C396" s="104">
        <f>C397+C399</f>
        <v>0</v>
      </c>
      <c r="D396" s="104">
        <f aca="true" t="shared" si="126" ref="D396:D427">C396/$O$2</f>
        <v>0</v>
      </c>
      <c r="E396" s="104">
        <f>E397+E399</f>
        <v>0</v>
      </c>
      <c r="F396" s="92">
        <f>F397+F399</f>
        <v>0</v>
      </c>
      <c r="G396" s="92">
        <f>G397+G399</f>
        <v>0</v>
      </c>
      <c r="H396" s="92">
        <f>H397+H399</f>
        <v>0</v>
      </c>
      <c r="I396" s="457" t="e">
        <f t="shared" si="123"/>
        <v>#DIV/0!</v>
      </c>
      <c r="J396" s="457"/>
      <c r="K396" s="92">
        <f>K397+K399</f>
        <v>0</v>
      </c>
      <c r="L396" s="457" t="e">
        <f t="shared" si="124"/>
        <v>#DIV/0!</v>
      </c>
      <c r="M396" s="92">
        <f>M397+M399</f>
        <v>0</v>
      </c>
      <c r="N396" s="457" t="e">
        <f t="shared" si="125"/>
        <v>#DIV/0!</v>
      </c>
      <c r="O396" s="516"/>
      <c r="P396" s="476"/>
      <c r="Q396" s="476"/>
      <c r="R396" s="476"/>
      <c r="S396" s="476"/>
    </row>
    <row r="397" spans="1:19" s="431" customFormat="1" ht="12.75" hidden="1">
      <c r="A397" s="409">
        <v>311</v>
      </c>
      <c r="B397" s="441" t="s">
        <v>97</v>
      </c>
      <c r="C397" s="104">
        <f aca="true" t="shared" si="127" ref="C397:M397">C398</f>
        <v>0</v>
      </c>
      <c r="D397" s="104">
        <f t="shared" si="126"/>
        <v>0</v>
      </c>
      <c r="E397" s="104">
        <f t="shared" si="127"/>
        <v>0</v>
      </c>
      <c r="F397" s="92">
        <f t="shared" si="127"/>
        <v>0</v>
      </c>
      <c r="G397" s="92">
        <f t="shared" si="127"/>
        <v>0</v>
      </c>
      <c r="H397" s="92">
        <f t="shared" si="127"/>
        <v>0</v>
      </c>
      <c r="I397" s="457" t="e">
        <f t="shared" si="123"/>
        <v>#DIV/0!</v>
      </c>
      <c r="J397" s="457"/>
      <c r="K397" s="92">
        <f t="shared" si="127"/>
        <v>0</v>
      </c>
      <c r="L397" s="457" t="e">
        <f t="shared" si="124"/>
        <v>#DIV/0!</v>
      </c>
      <c r="M397" s="92">
        <f t="shared" si="127"/>
        <v>0</v>
      </c>
      <c r="N397" s="457" t="e">
        <f t="shared" si="125"/>
        <v>#DIV/0!</v>
      </c>
      <c r="O397" s="465"/>
      <c r="P397" s="387"/>
      <c r="Q397" s="387"/>
      <c r="R397" s="387"/>
      <c r="S397" s="387"/>
    </row>
    <row r="398" spans="1:19" s="473" customFormat="1" ht="13.5" hidden="1">
      <c r="A398" s="406">
        <v>3111</v>
      </c>
      <c r="B398" s="138" t="s">
        <v>56</v>
      </c>
      <c r="C398" s="105"/>
      <c r="D398" s="105">
        <f t="shared" si="126"/>
        <v>0</v>
      </c>
      <c r="E398" s="105"/>
      <c r="F398" s="89"/>
      <c r="G398" s="89"/>
      <c r="H398" s="89"/>
      <c r="I398" s="105" t="e">
        <f t="shared" si="123"/>
        <v>#DIV/0!</v>
      </c>
      <c r="J398" s="105"/>
      <c r="K398" s="89"/>
      <c r="L398" s="105" t="e">
        <f t="shared" si="124"/>
        <v>#DIV/0!</v>
      </c>
      <c r="M398" s="89"/>
      <c r="N398" s="105" t="e">
        <f t="shared" si="125"/>
        <v>#DIV/0!</v>
      </c>
      <c r="O398" s="515"/>
      <c r="P398" s="474"/>
      <c r="Q398" s="474"/>
      <c r="R398" s="474"/>
      <c r="S398" s="474"/>
    </row>
    <row r="399" spans="1:19" s="431" customFormat="1" ht="12.75" hidden="1">
      <c r="A399" s="405">
        <v>313</v>
      </c>
      <c r="B399" s="441" t="s">
        <v>59</v>
      </c>
      <c r="C399" s="104">
        <f>C400+C401</f>
        <v>0</v>
      </c>
      <c r="D399" s="104">
        <f t="shared" si="126"/>
        <v>0</v>
      </c>
      <c r="E399" s="104">
        <f>E400+E401</f>
        <v>0</v>
      </c>
      <c r="F399" s="92">
        <f>F400+F401</f>
        <v>0</v>
      </c>
      <c r="G399" s="92">
        <f>G400+G401</f>
        <v>0</v>
      </c>
      <c r="H399" s="92">
        <f>H400+H401</f>
        <v>0</v>
      </c>
      <c r="I399" s="457" t="e">
        <f t="shared" si="123"/>
        <v>#DIV/0!</v>
      </c>
      <c r="J399" s="457"/>
      <c r="K399" s="92">
        <f>K400+K401</f>
        <v>0</v>
      </c>
      <c r="L399" s="457" t="e">
        <f t="shared" si="124"/>
        <v>#DIV/0!</v>
      </c>
      <c r="M399" s="92">
        <f>M400+M401</f>
        <v>0</v>
      </c>
      <c r="N399" s="457" t="e">
        <f t="shared" si="125"/>
        <v>#DIV/0!</v>
      </c>
      <c r="O399" s="465"/>
      <c r="P399" s="387"/>
      <c r="Q399" s="387"/>
      <c r="R399" s="387"/>
      <c r="S399" s="387"/>
    </row>
    <row r="400" spans="1:19" s="431" customFormat="1" ht="13.5" hidden="1">
      <c r="A400" s="406">
        <v>3132</v>
      </c>
      <c r="B400" s="138" t="s">
        <v>95</v>
      </c>
      <c r="C400" s="105"/>
      <c r="D400" s="105">
        <f t="shared" si="126"/>
        <v>0</v>
      </c>
      <c r="E400" s="105"/>
      <c r="F400" s="89"/>
      <c r="G400" s="89"/>
      <c r="H400" s="89"/>
      <c r="I400" s="105" t="e">
        <f t="shared" si="123"/>
        <v>#DIV/0!</v>
      </c>
      <c r="J400" s="105"/>
      <c r="K400" s="89"/>
      <c r="L400" s="105" t="e">
        <f t="shared" si="124"/>
        <v>#DIV/0!</v>
      </c>
      <c r="M400" s="89"/>
      <c r="N400" s="105" t="e">
        <f t="shared" si="125"/>
        <v>#DIV/0!</v>
      </c>
      <c r="O400" s="465"/>
      <c r="P400" s="387"/>
      <c r="Q400" s="387"/>
      <c r="R400" s="387"/>
      <c r="S400" s="387"/>
    </row>
    <row r="401" spans="1:19" s="431" customFormat="1" ht="13.5" hidden="1">
      <c r="A401" s="406">
        <v>3133</v>
      </c>
      <c r="B401" s="138" t="s">
        <v>96</v>
      </c>
      <c r="C401" s="105"/>
      <c r="D401" s="105">
        <f t="shared" si="126"/>
        <v>0</v>
      </c>
      <c r="E401" s="105"/>
      <c r="F401" s="89"/>
      <c r="G401" s="89"/>
      <c r="H401" s="89"/>
      <c r="I401" s="105" t="e">
        <f t="shared" si="123"/>
        <v>#DIV/0!</v>
      </c>
      <c r="J401" s="105"/>
      <c r="K401" s="89"/>
      <c r="L401" s="105" t="e">
        <f t="shared" si="124"/>
        <v>#DIV/0!</v>
      </c>
      <c r="M401" s="89"/>
      <c r="N401" s="105" t="e">
        <f t="shared" si="125"/>
        <v>#DIV/0!</v>
      </c>
      <c r="O401" s="465"/>
      <c r="P401" s="387"/>
      <c r="Q401" s="387"/>
      <c r="R401" s="387"/>
      <c r="S401" s="387"/>
    </row>
    <row r="402" spans="1:19" s="431" customFormat="1" ht="12.75" hidden="1">
      <c r="A402" s="405">
        <v>32</v>
      </c>
      <c r="B402" s="106" t="s">
        <v>5</v>
      </c>
      <c r="C402" s="104">
        <f>C403+C405+C408+C410</f>
        <v>0</v>
      </c>
      <c r="D402" s="104">
        <f t="shared" si="126"/>
        <v>0</v>
      </c>
      <c r="E402" s="104">
        <f>E403+E405+E408+E410</f>
        <v>0</v>
      </c>
      <c r="F402" s="92">
        <f>F403+F405+F408+F410</f>
        <v>0</v>
      </c>
      <c r="G402" s="92">
        <f>G403+G405+G408+G410</f>
        <v>0</v>
      </c>
      <c r="H402" s="92">
        <f>H403+H405+H408+H410</f>
        <v>0</v>
      </c>
      <c r="I402" s="457" t="e">
        <f t="shared" si="123"/>
        <v>#DIV/0!</v>
      </c>
      <c r="J402" s="457"/>
      <c r="K402" s="92">
        <f>K403+K405+K408+K410</f>
        <v>0</v>
      </c>
      <c r="L402" s="457" t="e">
        <f t="shared" si="124"/>
        <v>#DIV/0!</v>
      </c>
      <c r="M402" s="92">
        <f>M403+M405+M408+M410</f>
        <v>0</v>
      </c>
      <c r="N402" s="457" t="e">
        <f t="shared" si="125"/>
        <v>#DIV/0!</v>
      </c>
      <c r="O402" s="465"/>
      <c r="P402" s="387"/>
      <c r="Q402" s="387"/>
      <c r="R402" s="387"/>
      <c r="S402" s="387"/>
    </row>
    <row r="403" spans="1:19" s="431" customFormat="1" ht="12.75" hidden="1">
      <c r="A403" s="405">
        <v>321</v>
      </c>
      <c r="B403" s="441" t="s">
        <v>9</v>
      </c>
      <c r="C403" s="104">
        <f aca="true" t="shared" si="128" ref="C403:M403">C404</f>
        <v>0</v>
      </c>
      <c r="D403" s="104">
        <f t="shared" si="126"/>
        <v>0</v>
      </c>
      <c r="E403" s="104">
        <f t="shared" si="128"/>
        <v>0</v>
      </c>
      <c r="F403" s="92">
        <f t="shared" si="128"/>
        <v>0</v>
      </c>
      <c r="G403" s="92">
        <f t="shared" si="128"/>
        <v>0</v>
      </c>
      <c r="H403" s="92">
        <f t="shared" si="128"/>
        <v>0</v>
      </c>
      <c r="I403" s="457" t="e">
        <f t="shared" si="123"/>
        <v>#DIV/0!</v>
      </c>
      <c r="J403" s="457"/>
      <c r="K403" s="92">
        <f t="shared" si="128"/>
        <v>0</v>
      </c>
      <c r="L403" s="457" t="e">
        <f t="shared" si="124"/>
        <v>#DIV/0!</v>
      </c>
      <c r="M403" s="92">
        <f t="shared" si="128"/>
        <v>0</v>
      </c>
      <c r="N403" s="457" t="e">
        <f t="shared" si="125"/>
        <v>#DIV/0!</v>
      </c>
      <c r="O403" s="465"/>
      <c r="P403" s="387"/>
      <c r="Q403" s="387"/>
      <c r="R403" s="387"/>
      <c r="S403" s="387"/>
    </row>
    <row r="404" spans="1:19" s="431" customFormat="1" ht="13.5" hidden="1">
      <c r="A404" s="408">
        <v>3211</v>
      </c>
      <c r="B404" s="411" t="s">
        <v>60</v>
      </c>
      <c r="C404" s="105"/>
      <c r="D404" s="105">
        <f t="shared" si="126"/>
        <v>0</v>
      </c>
      <c r="E404" s="105"/>
      <c r="F404" s="89"/>
      <c r="G404" s="89"/>
      <c r="H404" s="89"/>
      <c r="I404" s="105" t="e">
        <f t="shared" si="123"/>
        <v>#DIV/0!</v>
      </c>
      <c r="J404" s="105"/>
      <c r="K404" s="89"/>
      <c r="L404" s="105" t="e">
        <f t="shared" si="124"/>
        <v>#DIV/0!</v>
      </c>
      <c r="M404" s="89"/>
      <c r="N404" s="105" t="e">
        <f t="shared" si="125"/>
        <v>#DIV/0!</v>
      </c>
      <c r="O404" s="465"/>
      <c r="P404" s="387"/>
      <c r="Q404" s="387"/>
      <c r="R404" s="387"/>
      <c r="S404" s="387"/>
    </row>
    <row r="405" spans="1:19" s="431" customFormat="1" ht="12.75" hidden="1">
      <c r="A405" s="409">
        <v>322</v>
      </c>
      <c r="B405" s="441" t="s">
        <v>62</v>
      </c>
      <c r="C405" s="104">
        <f>C406+C407</f>
        <v>0</v>
      </c>
      <c r="D405" s="104">
        <f t="shared" si="126"/>
        <v>0</v>
      </c>
      <c r="E405" s="104">
        <f>E406+E407</f>
        <v>0</v>
      </c>
      <c r="F405" s="92">
        <f>F406+F407</f>
        <v>0</v>
      </c>
      <c r="G405" s="92">
        <f>G406+G407</f>
        <v>0</v>
      </c>
      <c r="H405" s="92">
        <f>H406+H407</f>
        <v>0</v>
      </c>
      <c r="I405" s="457" t="e">
        <f t="shared" si="123"/>
        <v>#DIV/0!</v>
      </c>
      <c r="J405" s="457"/>
      <c r="K405" s="92">
        <f>K406+K407</f>
        <v>0</v>
      </c>
      <c r="L405" s="457" t="e">
        <f t="shared" si="124"/>
        <v>#DIV/0!</v>
      </c>
      <c r="M405" s="92">
        <f>M406+M407</f>
        <v>0</v>
      </c>
      <c r="N405" s="457" t="e">
        <f t="shared" si="125"/>
        <v>#DIV/0!</v>
      </c>
      <c r="O405" s="465"/>
      <c r="P405" s="387"/>
      <c r="Q405" s="387"/>
      <c r="R405" s="387"/>
      <c r="S405" s="387"/>
    </row>
    <row r="406" spans="1:19" s="431" customFormat="1" ht="13.5" hidden="1">
      <c r="A406" s="408">
        <v>3221</v>
      </c>
      <c r="B406" s="138" t="s">
        <v>63</v>
      </c>
      <c r="C406" s="105"/>
      <c r="D406" s="105">
        <f t="shared" si="126"/>
        <v>0</v>
      </c>
      <c r="E406" s="105"/>
      <c r="F406" s="89"/>
      <c r="G406" s="89"/>
      <c r="H406" s="89"/>
      <c r="I406" s="105" t="e">
        <f t="shared" si="123"/>
        <v>#DIV/0!</v>
      </c>
      <c r="J406" s="105"/>
      <c r="K406" s="89"/>
      <c r="L406" s="105" t="e">
        <f t="shared" si="124"/>
        <v>#DIV/0!</v>
      </c>
      <c r="M406" s="89"/>
      <c r="N406" s="105" t="e">
        <f t="shared" si="125"/>
        <v>#DIV/0!</v>
      </c>
      <c r="O406" s="465"/>
      <c r="P406" s="387"/>
      <c r="Q406" s="387"/>
      <c r="R406" s="387"/>
      <c r="S406" s="387"/>
    </row>
    <row r="407" spans="1:19" s="431" customFormat="1" ht="13.5" hidden="1">
      <c r="A407" s="408">
        <v>3223</v>
      </c>
      <c r="B407" s="138" t="s">
        <v>64</v>
      </c>
      <c r="C407" s="105"/>
      <c r="D407" s="105">
        <f t="shared" si="126"/>
        <v>0</v>
      </c>
      <c r="E407" s="105"/>
      <c r="F407" s="89"/>
      <c r="G407" s="89"/>
      <c r="H407" s="89"/>
      <c r="I407" s="105" t="e">
        <f t="shared" si="123"/>
        <v>#DIV/0!</v>
      </c>
      <c r="J407" s="105"/>
      <c r="K407" s="89"/>
      <c r="L407" s="105" t="e">
        <f t="shared" si="124"/>
        <v>#DIV/0!</v>
      </c>
      <c r="M407" s="89"/>
      <c r="N407" s="105" t="e">
        <f t="shared" si="125"/>
        <v>#DIV/0!</v>
      </c>
      <c r="O407" s="465"/>
      <c r="P407" s="387"/>
      <c r="Q407" s="387"/>
      <c r="R407" s="387"/>
      <c r="S407" s="387"/>
    </row>
    <row r="408" spans="1:19" s="475" customFormat="1" ht="12.75" hidden="1">
      <c r="A408" s="409">
        <v>323</v>
      </c>
      <c r="B408" s="441" t="s">
        <v>13</v>
      </c>
      <c r="C408" s="104">
        <f aca="true" t="shared" si="129" ref="C408:M408">C409</f>
        <v>0</v>
      </c>
      <c r="D408" s="104">
        <f t="shared" si="126"/>
        <v>0</v>
      </c>
      <c r="E408" s="104">
        <f t="shared" si="129"/>
        <v>0</v>
      </c>
      <c r="F408" s="92">
        <f t="shared" si="129"/>
        <v>0</v>
      </c>
      <c r="G408" s="92">
        <f t="shared" si="129"/>
        <v>0</v>
      </c>
      <c r="H408" s="92">
        <f t="shared" si="129"/>
        <v>0</v>
      </c>
      <c r="I408" s="457" t="e">
        <f t="shared" si="123"/>
        <v>#DIV/0!</v>
      </c>
      <c r="J408" s="457"/>
      <c r="K408" s="92">
        <f t="shared" si="129"/>
        <v>0</v>
      </c>
      <c r="L408" s="457" t="e">
        <f t="shared" si="124"/>
        <v>#DIV/0!</v>
      </c>
      <c r="M408" s="92">
        <f t="shared" si="129"/>
        <v>0</v>
      </c>
      <c r="N408" s="457" t="e">
        <f t="shared" si="125"/>
        <v>#DIV/0!</v>
      </c>
      <c r="O408" s="516"/>
      <c r="P408" s="476"/>
      <c r="Q408" s="476"/>
      <c r="R408" s="476"/>
      <c r="S408" s="476"/>
    </row>
    <row r="409" spans="1:19" s="431" customFormat="1" ht="13.5" hidden="1">
      <c r="A409" s="408">
        <v>3231</v>
      </c>
      <c r="B409" s="109" t="s">
        <v>65</v>
      </c>
      <c r="C409" s="105"/>
      <c r="D409" s="105">
        <f t="shared" si="126"/>
        <v>0</v>
      </c>
      <c r="E409" s="105"/>
      <c r="F409" s="89"/>
      <c r="G409" s="89"/>
      <c r="H409" s="89"/>
      <c r="I409" s="105" t="e">
        <f t="shared" si="123"/>
        <v>#DIV/0!</v>
      </c>
      <c r="J409" s="105"/>
      <c r="K409" s="89"/>
      <c r="L409" s="105" t="e">
        <f t="shared" si="124"/>
        <v>#DIV/0!</v>
      </c>
      <c r="M409" s="89"/>
      <c r="N409" s="105" t="e">
        <f t="shared" si="125"/>
        <v>#DIV/0!</v>
      </c>
      <c r="O409" s="465"/>
      <c r="P409" s="387"/>
      <c r="Q409" s="387"/>
      <c r="R409" s="387"/>
      <c r="S409" s="387"/>
    </row>
    <row r="410" spans="1:19" s="431" customFormat="1" ht="12.75" hidden="1">
      <c r="A410" s="409">
        <v>329</v>
      </c>
      <c r="B410" s="78" t="s">
        <v>70</v>
      </c>
      <c r="C410" s="104">
        <f aca="true" t="shared" si="130" ref="C410:M410">SUM(C411)</f>
        <v>0</v>
      </c>
      <c r="D410" s="104">
        <f t="shared" si="126"/>
        <v>0</v>
      </c>
      <c r="E410" s="104">
        <f t="shared" si="130"/>
        <v>0</v>
      </c>
      <c r="F410" s="92">
        <f t="shared" si="130"/>
        <v>0</v>
      </c>
      <c r="G410" s="92">
        <f t="shared" si="130"/>
        <v>0</v>
      </c>
      <c r="H410" s="92">
        <f t="shared" si="130"/>
        <v>0</v>
      </c>
      <c r="I410" s="457" t="e">
        <f t="shared" si="123"/>
        <v>#DIV/0!</v>
      </c>
      <c r="J410" s="457"/>
      <c r="K410" s="92">
        <f t="shared" si="130"/>
        <v>0</v>
      </c>
      <c r="L410" s="457" t="e">
        <f t="shared" si="124"/>
        <v>#DIV/0!</v>
      </c>
      <c r="M410" s="92">
        <f t="shared" si="130"/>
        <v>0</v>
      </c>
      <c r="N410" s="457" t="e">
        <f t="shared" si="125"/>
        <v>#DIV/0!</v>
      </c>
      <c r="O410" s="465"/>
      <c r="P410" s="387"/>
      <c r="Q410" s="387"/>
      <c r="R410" s="387"/>
      <c r="S410" s="387"/>
    </row>
    <row r="411" spans="1:19" s="431" customFormat="1" ht="13.5" hidden="1">
      <c r="A411" s="408">
        <v>3293</v>
      </c>
      <c r="B411" s="411" t="s">
        <v>72</v>
      </c>
      <c r="C411" s="105"/>
      <c r="D411" s="105">
        <f t="shared" si="126"/>
        <v>0</v>
      </c>
      <c r="E411" s="105"/>
      <c r="F411" s="89"/>
      <c r="G411" s="89"/>
      <c r="H411" s="89"/>
      <c r="I411" s="105" t="e">
        <f t="shared" si="123"/>
        <v>#DIV/0!</v>
      </c>
      <c r="J411" s="105"/>
      <c r="K411" s="89"/>
      <c r="L411" s="105" t="e">
        <f t="shared" si="124"/>
        <v>#DIV/0!</v>
      </c>
      <c r="M411" s="89"/>
      <c r="N411" s="105" t="e">
        <f t="shared" si="125"/>
        <v>#DIV/0!</v>
      </c>
      <c r="O411" s="465"/>
      <c r="P411" s="387"/>
      <c r="Q411" s="387"/>
      <c r="R411" s="387"/>
      <c r="S411" s="387"/>
    </row>
    <row r="412" spans="1:19" s="431" customFormat="1" ht="12.75" hidden="1">
      <c r="A412" s="409">
        <v>34</v>
      </c>
      <c r="B412" s="78" t="s">
        <v>16</v>
      </c>
      <c r="C412" s="104">
        <f aca="true" t="shared" si="131" ref="C412:M413">SUM(C413)</f>
        <v>0</v>
      </c>
      <c r="D412" s="104">
        <f t="shared" si="126"/>
        <v>0</v>
      </c>
      <c r="E412" s="104">
        <f t="shared" si="131"/>
        <v>0</v>
      </c>
      <c r="F412" s="92">
        <f t="shared" si="131"/>
        <v>0</v>
      </c>
      <c r="G412" s="92">
        <f t="shared" si="131"/>
        <v>0</v>
      </c>
      <c r="H412" s="92">
        <f t="shared" si="131"/>
        <v>0</v>
      </c>
      <c r="I412" s="457" t="e">
        <f t="shared" si="123"/>
        <v>#DIV/0!</v>
      </c>
      <c r="J412" s="457"/>
      <c r="K412" s="92">
        <f t="shared" si="131"/>
        <v>0</v>
      </c>
      <c r="L412" s="457" t="e">
        <f t="shared" si="124"/>
        <v>#DIV/0!</v>
      </c>
      <c r="M412" s="92">
        <f t="shared" si="131"/>
        <v>0</v>
      </c>
      <c r="N412" s="457" t="e">
        <f t="shared" si="125"/>
        <v>#DIV/0!</v>
      </c>
      <c r="O412" s="465"/>
      <c r="P412" s="387"/>
      <c r="Q412" s="387"/>
      <c r="R412" s="387"/>
      <c r="S412" s="387"/>
    </row>
    <row r="413" spans="1:19" s="431" customFormat="1" ht="12.75" hidden="1">
      <c r="A413" s="409">
        <v>343</v>
      </c>
      <c r="B413" s="78" t="s">
        <v>76</v>
      </c>
      <c r="C413" s="104">
        <f t="shared" si="131"/>
        <v>0</v>
      </c>
      <c r="D413" s="104">
        <f t="shared" si="126"/>
        <v>0</v>
      </c>
      <c r="E413" s="104">
        <f t="shared" si="131"/>
        <v>0</v>
      </c>
      <c r="F413" s="92">
        <f t="shared" si="131"/>
        <v>0</v>
      </c>
      <c r="G413" s="92">
        <f t="shared" si="131"/>
        <v>0</v>
      </c>
      <c r="H413" s="92">
        <f t="shared" si="131"/>
        <v>0</v>
      </c>
      <c r="I413" s="457" t="e">
        <f t="shared" si="123"/>
        <v>#DIV/0!</v>
      </c>
      <c r="J413" s="457"/>
      <c r="K413" s="92">
        <f t="shared" si="131"/>
        <v>0</v>
      </c>
      <c r="L413" s="457" t="e">
        <f t="shared" si="124"/>
        <v>#DIV/0!</v>
      </c>
      <c r="M413" s="92">
        <f t="shared" si="131"/>
        <v>0</v>
      </c>
      <c r="N413" s="457" t="e">
        <f t="shared" si="125"/>
        <v>#DIV/0!</v>
      </c>
      <c r="O413" s="465"/>
      <c r="P413" s="387"/>
      <c r="Q413" s="387"/>
      <c r="R413" s="387"/>
      <c r="S413" s="387"/>
    </row>
    <row r="414" spans="1:19" s="431" customFormat="1" ht="13.5" hidden="1">
      <c r="A414" s="408">
        <v>3432</v>
      </c>
      <c r="B414" s="411" t="s">
        <v>183</v>
      </c>
      <c r="C414" s="105"/>
      <c r="D414" s="105">
        <f t="shared" si="126"/>
        <v>0</v>
      </c>
      <c r="E414" s="105"/>
      <c r="F414" s="89"/>
      <c r="G414" s="89"/>
      <c r="H414" s="89"/>
      <c r="I414" s="105" t="e">
        <f t="shared" si="123"/>
        <v>#DIV/0!</v>
      </c>
      <c r="J414" s="105"/>
      <c r="K414" s="89"/>
      <c r="L414" s="105" t="e">
        <f t="shared" si="124"/>
        <v>#DIV/0!</v>
      </c>
      <c r="M414" s="89"/>
      <c r="N414" s="105" t="e">
        <f t="shared" si="125"/>
        <v>#DIV/0!</v>
      </c>
      <c r="O414" s="465"/>
      <c r="P414" s="387"/>
      <c r="Q414" s="387"/>
      <c r="R414" s="387"/>
      <c r="S414" s="387"/>
    </row>
    <row r="415" spans="1:19" s="431" customFormat="1" ht="13.5" hidden="1">
      <c r="A415" s="408"/>
      <c r="B415" s="138"/>
      <c r="C415" s="105"/>
      <c r="D415" s="105">
        <f t="shared" si="126"/>
        <v>0</v>
      </c>
      <c r="E415" s="105"/>
      <c r="F415" s="89"/>
      <c r="G415" s="89"/>
      <c r="H415" s="89"/>
      <c r="I415" s="551"/>
      <c r="J415" s="551"/>
      <c r="K415" s="89"/>
      <c r="L415" s="551"/>
      <c r="M415" s="89"/>
      <c r="N415" s="551"/>
      <c r="O415" s="465"/>
      <c r="P415" s="387"/>
      <c r="Q415" s="387"/>
      <c r="R415" s="387"/>
      <c r="S415" s="387"/>
    </row>
    <row r="416" spans="1:19" s="431" customFormat="1" ht="12.75" hidden="1">
      <c r="A416" s="405" t="s">
        <v>252</v>
      </c>
      <c r="B416" s="441" t="s">
        <v>182</v>
      </c>
      <c r="C416" s="104">
        <f>C417+C423</f>
        <v>0</v>
      </c>
      <c r="D416" s="104">
        <f t="shared" si="126"/>
        <v>0</v>
      </c>
      <c r="E416" s="104">
        <f>E417+E423</f>
        <v>0</v>
      </c>
      <c r="F416" s="92">
        <f>F417+F423</f>
        <v>0</v>
      </c>
      <c r="G416" s="92">
        <f>G417+G423</f>
        <v>0</v>
      </c>
      <c r="H416" s="92">
        <f>H417+H423</f>
        <v>0</v>
      </c>
      <c r="I416" s="457" t="e">
        <f aca="true" t="shared" si="132" ref="I416:I430">H416/F416*100</f>
        <v>#DIV/0!</v>
      </c>
      <c r="J416" s="457"/>
      <c r="K416" s="92">
        <f>K417+K423</f>
        <v>0</v>
      </c>
      <c r="L416" s="457" t="e">
        <f aca="true" t="shared" si="133" ref="L416:L424">K416/H416*100</f>
        <v>#DIV/0!</v>
      </c>
      <c r="M416" s="92">
        <f>M417+M423</f>
        <v>0</v>
      </c>
      <c r="N416" s="457" t="e">
        <f aca="true" t="shared" si="134" ref="N416:N430">M416/K416*100</f>
        <v>#DIV/0!</v>
      </c>
      <c r="O416" s="465"/>
      <c r="P416" s="387"/>
      <c r="Q416" s="387"/>
      <c r="R416" s="387"/>
      <c r="S416" s="387"/>
    </row>
    <row r="417" spans="1:19" s="431" customFormat="1" ht="12.75" hidden="1">
      <c r="A417" s="409">
        <v>31</v>
      </c>
      <c r="B417" s="441" t="s">
        <v>54</v>
      </c>
      <c r="C417" s="104">
        <f>C418+C420</f>
        <v>0</v>
      </c>
      <c r="D417" s="104">
        <f t="shared" si="126"/>
        <v>0</v>
      </c>
      <c r="E417" s="104">
        <f>E418+E420</f>
        <v>0</v>
      </c>
      <c r="F417" s="92">
        <f>F418+F420</f>
        <v>0</v>
      </c>
      <c r="G417" s="92">
        <f>G418+G420</f>
        <v>0</v>
      </c>
      <c r="H417" s="92">
        <f>H418+H420</f>
        <v>0</v>
      </c>
      <c r="I417" s="457" t="e">
        <f t="shared" si="132"/>
        <v>#DIV/0!</v>
      </c>
      <c r="J417" s="457"/>
      <c r="K417" s="92">
        <f>K418+K420</f>
        <v>0</v>
      </c>
      <c r="L417" s="457" t="e">
        <f t="shared" si="133"/>
        <v>#DIV/0!</v>
      </c>
      <c r="M417" s="92">
        <f>M418+M420</f>
        <v>0</v>
      </c>
      <c r="N417" s="457" t="e">
        <f t="shared" si="134"/>
        <v>#DIV/0!</v>
      </c>
      <c r="O417" s="465"/>
      <c r="P417" s="387"/>
      <c r="Q417" s="387"/>
      <c r="R417" s="387"/>
      <c r="S417" s="387"/>
    </row>
    <row r="418" spans="1:19" s="431" customFormat="1" ht="12.75" hidden="1">
      <c r="A418" s="409">
        <v>311</v>
      </c>
      <c r="B418" s="441" t="s">
        <v>97</v>
      </c>
      <c r="C418" s="104">
        <f aca="true" t="shared" si="135" ref="C418:M418">C419</f>
        <v>0</v>
      </c>
      <c r="D418" s="104">
        <f t="shared" si="126"/>
        <v>0</v>
      </c>
      <c r="E418" s="104">
        <f t="shared" si="135"/>
        <v>0</v>
      </c>
      <c r="F418" s="92">
        <f t="shared" si="135"/>
        <v>0</v>
      </c>
      <c r="G418" s="92">
        <f t="shared" si="135"/>
        <v>0</v>
      </c>
      <c r="H418" s="92">
        <f t="shared" si="135"/>
        <v>0</v>
      </c>
      <c r="I418" s="457" t="e">
        <f t="shared" si="132"/>
        <v>#DIV/0!</v>
      </c>
      <c r="J418" s="457"/>
      <c r="K418" s="92">
        <f t="shared" si="135"/>
        <v>0</v>
      </c>
      <c r="L418" s="457" t="e">
        <f t="shared" si="133"/>
        <v>#DIV/0!</v>
      </c>
      <c r="M418" s="92">
        <f t="shared" si="135"/>
        <v>0</v>
      </c>
      <c r="N418" s="457" t="e">
        <f t="shared" si="134"/>
        <v>#DIV/0!</v>
      </c>
      <c r="O418" s="465"/>
      <c r="P418" s="387"/>
      <c r="Q418" s="387"/>
      <c r="R418" s="387"/>
      <c r="S418" s="387"/>
    </row>
    <row r="419" spans="1:19" s="431" customFormat="1" ht="13.5" hidden="1">
      <c r="A419" s="406">
        <v>3111</v>
      </c>
      <c r="B419" s="138" t="s">
        <v>56</v>
      </c>
      <c r="C419" s="105"/>
      <c r="D419" s="105">
        <f t="shared" si="126"/>
        <v>0</v>
      </c>
      <c r="E419" s="105"/>
      <c r="F419" s="89"/>
      <c r="G419" s="89"/>
      <c r="H419" s="89"/>
      <c r="I419" s="105" t="e">
        <f t="shared" si="132"/>
        <v>#DIV/0!</v>
      </c>
      <c r="J419" s="105"/>
      <c r="K419" s="89"/>
      <c r="L419" s="105" t="e">
        <f t="shared" si="133"/>
        <v>#DIV/0!</v>
      </c>
      <c r="M419" s="89"/>
      <c r="N419" s="105" t="e">
        <f t="shared" si="134"/>
        <v>#DIV/0!</v>
      </c>
      <c r="O419" s="465"/>
      <c r="P419" s="387"/>
      <c r="Q419" s="387"/>
      <c r="R419" s="387"/>
      <c r="S419" s="387"/>
    </row>
    <row r="420" spans="1:19" s="431" customFormat="1" ht="12.75" hidden="1">
      <c r="A420" s="405">
        <v>313</v>
      </c>
      <c r="B420" s="441" t="s">
        <v>59</v>
      </c>
      <c r="C420" s="104">
        <f>C421+C422</f>
        <v>0</v>
      </c>
      <c r="D420" s="104">
        <f t="shared" si="126"/>
        <v>0</v>
      </c>
      <c r="E420" s="104">
        <f>E421+E422</f>
        <v>0</v>
      </c>
      <c r="F420" s="92">
        <f>F421+F422</f>
        <v>0</v>
      </c>
      <c r="G420" s="92">
        <f>G421+G422</f>
        <v>0</v>
      </c>
      <c r="H420" s="92">
        <f>H421+H422</f>
        <v>0</v>
      </c>
      <c r="I420" s="457" t="e">
        <f t="shared" si="132"/>
        <v>#DIV/0!</v>
      </c>
      <c r="J420" s="457"/>
      <c r="K420" s="92">
        <f>K421+K422</f>
        <v>0</v>
      </c>
      <c r="L420" s="457" t="e">
        <f t="shared" si="133"/>
        <v>#DIV/0!</v>
      </c>
      <c r="M420" s="92">
        <f>M421+M422</f>
        <v>0</v>
      </c>
      <c r="N420" s="457" t="e">
        <f t="shared" si="134"/>
        <v>#DIV/0!</v>
      </c>
      <c r="O420" s="465"/>
      <c r="P420" s="387"/>
      <c r="Q420" s="387"/>
      <c r="R420" s="387"/>
      <c r="S420" s="387"/>
    </row>
    <row r="421" spans="1:19" s="431" customFormat="1" ht="13.5" hidden="1">
      <c r="A421" s="406">
        <v>3132</v>
      </c>
      <c r="B421" s="138" t="s">
        <v>95</v>
      </c>
      <c r="C421" s="105"/>
      <c r="D421" s="105">
        <f t="shared" si="126"/>
        <v>0</v>
      </c>
      <c r="E421" s="105"/>
      <c r="F421" s="89"/>
      <c r="G421" s="89"/>
      <c r="H421" s="89"/>
      <c r="I421" s="105" t="e">
        <f t="shared" si="132"/>
        <v>#DIV/0!</v>
      </c>
      <c r="J421" s="105"/>
      <c r="K421" s="89"/>
      <c r="L421" s="105" t="e">
        <f t="shared" si="133"/>
        <v>#DIV/0!</v>
      </c>
      <c r="M421" s="89"/>
      <c r="N421" s="105" t="e">
        <f t="shared" si="134"/>
        <v>#DIV/0!</v>
      </c>
      <c r="O421" s="465"/>
      <c r="P421" s="387"/>
      <c r="Q421" s="387"/>
      <c r="R421" s="387"/>
      <c r="S421" s="387"/>
    </row>
    <row r="422" spans="1:19" s="431" customFormat="1" ht="13.5" hidden="1">
      <c r="A422" s="406">
        <v>3133</v>
      </c>
      <c r="B422" s="138" t="s">
        <v>96</v>
      </c>
      <c r="C422" s="105"/>
      <c r="D422" s="105">
        <f t="shared" si="126"/>
        <v>0</v>
      </c>
      <c r="E422" s="105"/>
      <c r="F422" s="89"/>
      <c r="G422" s="89"/>
      <c r="H422" s="89"/>
      <c r="I422" s="105" t="e">
        <f t="shared" si="132"/>
        <v>#DIV/0!</v>
      </c>
      <c r="J422" s="105"/>
      <c r="K422" s="89"/>
      <c r="L422" s="105" t="e">
        <f t="shared" si="133"/>
        <v>#DIV/0!</v>
      </c>
      <c r="M422" s="89"/>
      <c r="N422" s="105" t="e">
        <f t="shared" si="134"/>
        <v>#DIV/0!</v>
      </c>
      <c r="O422" s="465"/>
      <c r="P422" s="387"/>
      <c r="Q422" s="387"/>
      <c r="R422" s="387"/>
      <c r="S422" s="387"/>
    </row>
    <row r="423" spans="1:19" s="431" customFormat="1" ht="12.75" hidden="1">
      <c r="A423" s="405">
        <v>32</v>
      </c>
      <c r="B423" s="106" t="s">
        <v>5</v>
      </c>
      <c r="C423" s="104">
        <f>C424+C426+C429</f>
        <v>0</v>
      </c>
      <c r="D423" s="104">
        <f t="shared" si="126"/>
        <v>0</v>
      </c>
      <c r="E423" s="104">
        <f>E424+E426+E429</f>
        <v>0</v>
      </c>
      <c r="F423" s="92">
        <f>F424+F426+F429</f>
        <v>0</v>
      </c>
      <c r="G423" s="92">
        <f>G424+G426+G429</f>
        <v>0</v>
      </c>
      <c r="H423" s="92">
        <f>H424+H426+H429</f>
        <v>0</v>
      </c>
      <c r="I423" s="457" t="e">
        <f t="shared" si="132"/>
        <v>#DIV/0!</v>
      </c>
      <c r="J423" s="457"/>
      <c r="K423" s="92">
        <f>K424+K426+K429</f>
        <v>0</v>
      </c>
      <c r="L423" s="457" t="e">
        <f t="shared" si="133"/>
        <v>#DIV/0!</v>
      </c>
      <c r="M423" s="92">
        <f>M424+M426+M429</f>
        <v>0</v>
      </c>
      <c r="N423" s="457" t="e">
        <f t="shared" si="134"/>
        <v>#DIV/0!</v>
      </c>
      <c r="O423" s="465"/>
      <c r="P423" s="387"/>
      <c r="Q423" s="387"/>
      <c r="R423" s="387"/>
      <c r="S423" s="387"/>
    </row>
    <row r="424" spans="1:19" s="431" customFormat="1" ht="12.75" hidden="1">
      <c r="A424" s="405">
        <v>321</v>
      </c>
      <c r="B424" s="441" t="s">
        <v>9</v>
      </c>
      <c r="C424" s="104">
        <f aca="true" t="shared" si="136" ref="C424:M424">C425</f>
        <v>0</v>
      </c>
      <c r="D424" s="104">
        <f t="shared" si="126"/>
        <v>0</v>
      </c>
      <c r="E424" s="104">
        <f t="shared" si="136"/>
        <v>0</v>
      </c>
      <c r="F424" s="92">
        <f t="shared" si="136"/>
        <v>0</v>
      </c>
      <c r="G424" s="92">
        <f t="shared" si="136"/>
        <v>0</v>
      </c>
      <c r="H424" s="92">
        <f t="shared" si="136"/>
        <v>0</v>
      </c>
      <c r="I424" s="457" t="e">
        <f t="shared" si="132"/>
        <v>#DIV/0!</v>
      </c>
      <c r="J424" s="457"/>
      <c r="K424" s="92">
        <f t="shared" si="136"/>
        <v>0</v>
      </c>
      <c r="L424" s="457" t="e">
        <f t="shared" si="133"/>
        <v>#DIV/0!</v>
      </c>
      <c r="M424" s="92">
        <f t="shared" si="136"/>
        <v>0</v>
      </c>
      <c r="N424" s="457" t="e">
        <f t="shared" si="134"/>
        <v>#DIV/0!</v>
      </c>
      <c r="O424" s="465"/>
      <c r="P424" s="387"/>
      <c r="Q424" s="387"/>
      <c r="R424" s="387"/>
      <c r="S424" s="387"/>
    </row>
    <row r="425" spans="1:19" s="431" customFormat="1" ht="13.5" hidden="1">
      <c r="A425" s="408">
        <v>3211</v>
      </c>
      <c r="B425" s="411" t="s">
        <v>60</v>
      </c>
      <c r="C425" s="105"/>
      <c r="D425" s="105">
        <f t="shared" si="126"/>
        <v>0</v>
      </c>
      <c r="E425" s="105"/>
      <c r="F425" s="89"/>
      <c r="G425" s="89"/>
      <c r="H425" s="89"/>
      <c r="I425" s="105" t="e">
        <f t="shared" si="132"/>
        <v>#DIV/0!</v>
      </c>
      <c r="J425" s="105"/>
      <c r="K425" s="89"/>
      <c r="L425" s="105"/>
      <c r="M425" s="89"/>
      <c r="N425" s="105" t="e">
        <f t="shared" si="134"/>
        <v>#DIV/0!</v>
      </c>
      <c r="O425" s="465"/>
      <c r="P425" s="387"/>
      <c r="Q425" s="387"/>
      <c r="R425" s="387"/>
      <c r="S425" s="387"/>
    </row>
    <row r="426" spans="1:19" s="431" customFormat="1" ht="12.75" hidden="1">
      <c r="A426" s="409">
        <v>322</v>
      </c>
      <c r="B426" s="441" t="s">
        <v>62</v>
      </c>
      <c r="C426" s="104">
        <f>C427+C428</f>
        <v>0</v>
      </c>
      <c r="D426" s="104">
        <f t="shared" si="126"/>
        <v>0</v>
      </c>
      <c r="E426" s="104">
        <f>E427+E428</f>
        <v>0</v>
      </c>
      <c r="F426" s="92">
        <f>F427+F428</f>
        <v>0</v>
      </c>
      <c r="G426" s="92">
        <f>G427+G428</f>
        <v>0</v>
      </c>
      <c r="H426" s="92">
        <f>H427+H428</f>
        <v>0</v>
      </c>
      <c r="I426" s="457" t="e">
        <f t="shared" si="132"/>
        <v>#DIV/0!</v>
      </c>
      <c r="J426" s="457"/>
      <c r="K426" s="92">
        <f>K427+K428</f>
        <v>0</v>
      </c>
      <c r="L426" s="457" t="e">
        <f>K426/H426*100</f>
        <v>#DIV/0!</v>
      </c>
      <c r="M426" s="92">
        <f>M427+M428</f>
        <v>0</v>
      </c>
      <c r="N426" s="457" t="e">
        <f t="shared" si="134"/>
        <v>#DIV/0!</v>
      </c>
      <c r="O426" s="465"/>
      <c r="P426" s="387"/>
      <c r="Q426" s="387"/>
      <c r="R426" s="387"/>
      <c r="S426" s="387"/>
    </row>
    <row r="427" spans="1:19" s="431" customFormat="1" ht="13.5" hidden="1">
      <c r="A427" s="408">
        <v>3221</v>
      </c>
      <c r="B427" s="138" t="s">
        <v>63</v>
      </c>
      <c r="C427" s="105"/>
      <c r="D427" s="105">
        <f t="shared" si="126"/>
        <v>0</v>
      </c>
      <c r="E427" s="105"/>
      <c r="F427" s="89"/>
      <c r="G427" s="89"/>
      <c r="H427" s="89"/>
      <c r="I427" s="105" t="e">
        <f t="shared" si="132"/>
        <v>#DIV/0!</v>
      </c>
      <c r="J427" s="105"/>
      <c r="K427" s="89"/>
      <c r="L427" s="105" t="e">
        <f>K427/H427*100</f>
        <v>#DIV/0!</v>
      </c>
      <c r="M427" s="89"/>
      <c r="N427" s="105" t="e">
        <f t="shared" si="134"/>
        <v>#DIV/0!</v>
      </c>
      <c r="O427" s="465"/>
      <c r="P427" s="387"/>
      <c r="Q427" s="387"/>
      <c r="R427" s="387"/>
      <c r="S427" s="387"/>
    </row>
    <row r="428" spans="1:19" s="431" customFormat="1" ht="13.5" hidden="1">
      <c r="A428" s="408">
        <v>3223</v>
      </c>
      <c r="B428" s="138" t="s">
        <v>64</v>
      </c>
      <c r="C428" s="105"/>
      <c r="D428" s="105">
        <f aca="true" t="shared" si="137" ref="D428:D459">C428/$O$2</f>
        <v>0</v>
      </c>
      <c r="E428" s="105"/>
      <c r="F428" s="89"/>
      <c r="G428" s="89"/>
      <c r="H428" s="89"/>
      <c r="I428" s="105" t="e">
        <f t="shared" si="132"/>
        <v>#DIV/0!</v>
      </c>
      <c r="J428" s="105"/>
      <c r="K428" s="89"/>
      <c r="L428" s="105" t="e">
        <f>K428/H428*100</f>
        <v>#DIV/0!</v>
      </c>
      <c r="M428" s="89"/>
      <c r="N428" s="105" t="e">
        <f t="shared" si="134"/>
        <v>#DIV/0!</v>
      </c>
      <c r="O428" s="465"/>
      <c r="P428" s="387"/>
      <c r="Q428" s="387"/>
      <c r="R428" s="387"/>
      <c r="S428" s="387"/>
    </row>
    <row r="429" spans="1:19" s="431" customFormat="1" ht="12.75" hidden="1">
      <c r="A429" s="409">
        <v>323</v>
      </c>
      <c r="B429" s="441" t="s">
        <v>13</v>
      </c>
      <c r="C429" s="104">
        <f aca="true" t="shared" si="138" ref="C429:M429">C430</f>
        <v>0</v>
      </c>
      <c r="D429" s="104">
        <f t="shared" si="137"/>
        <v>0</v>
      </c>
      <c r="E429" s="104">
        <f t="shared" si="138"/>
        <v>0</v>
      </c>
      <c r="F429" s="92">
        <f t="shared" si="138"/>
        <v>0</v>
      </c>
      <c r="G429" s="92">
        <f t="shared" si="138"/>
        <v>0</v>
      </c>
      <c r="H429" s="92">
        <f t="shared" si="138"/>
        <v>0</v>
      </c>
      <c r="I429" s="457" t="e">
        <f t="shared" si="132"/>
        <v>#DIV/0!</v>
      </c>
      <c r="J429" s="457"/>
      <c r="K429" s="92">
        <f t="shared" si="138"/>
        <v>0</v>
      </c>
      <c r="L429" s="457" t="e">
        <f>K429/H429*100</f>
        <v>#DIV/0!</v>
      </c>
      <c r="M429" s="92">
        <f t="shared" si="138"/>
        <v>0</v>
      </c>
      <c r="N429" s="457" t="e">
        <f t="shared" si="134"/>
        <v>#DIV/0!</v>
      </c>
      <c r="O429" s="465"/>
      <c r="P429" s="387"/>
      <c r="Q429" s="387"/>
      <c r="R429" s="387"/>
      <c r="S429" s="387"/>
    </row>
    <row r="430" spans="1:19" s="431" customFormat="1" ht="13.5" hidden="1">
      <c r="A430" s="408">
        <v>3231</v>
      </c>
      <c r="B430" s="109" t="s">
        <v>65</v>
      </c>
      <c r="C430" s="105"/>
      <c r="D430" s="105">
        <f t="shared" si="137"/>
        <v>0</v>
      </c>
      <c r="E430" s="105"/>
      <c r="F430" s="89"/>
      <c r="G430" s="89"/>
      <c r="H430" s="89"/>
      <c r="I430" s="105" t="e">
        <f t="shared" si="132"/>
        <v>#DIV/0!</v>
      </c>
      <c r="J430" s="105"/>
      <c r="K430" s="89"/>
      <c r="L430" s="105" t="e">
        <f>K430/H430*100</f>
        <v>#DIV/0!</v>
      </c>
      <c r="M430" s="89"/>
      <c r="N430" s="105" t="e">
        <f t="shared" si="134"/>
        <v>#DIV/0!</v>
      </c>
      <c r="O430" s="465"/>
      <c r="P430" s="387"/>
      <c r="Q430" s="387"/>
      <c r="R430" s="387"/>
      <c r="S430" s="387"/>
    </row>
    <row r="431" spans="1:19" s="431" customFormat="1" ht="12.75" hidden="1">
      <c r="A431" s="405"/>
      <c r="B431" s="103"/>
      <c r="C431" s="104"/>
      <c r="D431" s="104">
        <f t="shared" si="137"/>
        <v>0</v>
      </c>
      <c r="E431" s="104"/>
      <c r="F431" s="92"/>
      <c r="G431" s="92"/>
      <c r="H431" s="92"/>
      <c r="I431" s="404"/>
      <c r="J431" s="404"/>
      <c r="K431" s="92"/>
      <c r="L431" s="404"/>
      <c r="M431" s="92"/>
      <c r="N431" s="404"/>
      <c r="O431" s="465"/>
      <c r="P431" s="387"/>
      <c r="Q431" s="387"/>
      <c r="R431" s="387"/>
      <c r="S431" s="387"/>
    </row>
    <row r="432" spans="1:19" s="431" customFormat="1" ht="12.75" hidden="1">
      <c r="A432" s="405" t="s">
        <v>253</v>
      </c>
      <c r="B432" s="103" t="s">
        <v>189</v>
      </c>
      <c r="C432" s="104">
        <f>C433+C439</f>
        <v>0</v>
      </c>
      <c r="D432" s="104">
        <f t="shared" si="137"/>
        <v>0</v>
      </c>
      <c r="E432" s="104">
        <f>E433+E439</f>
        <v>0</v>
      </c>
      <c r="F432" s="92">
        <f>F433+F439</f>
        <v>0</v>
      </c>
      <c r="G432" s="92">
        <f>G433+G439</f>
        <v>0</v>
      </c>
      <c r="H432" s="92">
        <f>H433+H439</f>
        <v>0</v>
      </c>
      <c r="I432" s="457" t="e">
        <f aca="true" t="shared" si="139" ref="I432:I442">H432/F432*100</f>
        <v>#DIV/0!</v>
      </c>
      <c r="J432" s="457"/>
      <c r="K432" s="92">
        <f>K433+K439</f>
        <v>0</v>
      </c>
      <c r="L432" s="457" t="e">
        <f aca="true" t="shared" si="140" ref="L432:L442">K432/H432*100</f>
        <v>#DIV/0!</v>
      </c>
      <c r="M432" s="92">
        <f>M433+M439</f>
        <v>0</v>
      </c>
      <c r="N432" s="457" t="e">
        <f aca="true" t="shared" si="141" ref="N432:N442">M432/K432*100</f>
        <v>#DIV/0!</v>
      </c>
      <c r="O432" s="465"/>
      <c r="P432" s="387"/>
      <c r="Q432" s="387"/>
      <c r="R432" s="387"/>
      <c r="S432" s="387"/>
    </row>
    <row r="433" spans="1:19" s="431" customFormat="1" ht="12.75" hidden="1">
      <c r="A433" s="409">
        <v>31</v>
      </c>
      <c r="B433" s="441" t="s">
        <v>54</v>
      </c>
      <c r="C433" s="104">
        <f>C434+C436</f>
        <v>0</v>
      </c>
      <c r="D433" s="104">
        <f t="shared" si="137"/>
        <v>0</v>
      </c>
      <c r="E433" s="104">
        <f>E434+E436</f>
        <v>0</v>
      </c>
      <c r="F433" s="92">
        <f>F434+F436</f>
        <v>0</v>
      </c>
      <c r="G433" s="92">
        <f>G434+G436</f>
        <v>0</v>
      </c>
      <c r="H433" s="92">
        <f>H434+H436</f>
        <v>0</v>
      </c>
      <c r="I433" s="457" t="e">
        <f t="shared" si="139"/>
        <v>#DIV/0!</v>
      </c>
      <c r="J433" s="457"/>
      <c r="K433" s="92">
        <f>K434+K436</f>
        <v>0</v>
      </c>
      <c r="L433" s="457" t="e">
        <f t="shared" si="140"/>
        <v>#DIV/0!</v>
      </c>
      <c r="M433" s="92">
        <f>M434+M436</f>
        <v>0</v>
      </c>
      <c r="N433" s="457" t="e">
        <f t="shared" si="141"/>
        <v>#DIV/0!</v>
      </c>
      <c r="O433" s="465"/>
      <c r="P433" s="387"/>
      <c r="Q433" s="387"/>
      <c r="R433" s="387"/>
      <c r="S433" s="387"/>
    </row>
    <row r="434" spans="1:19" s="431" customFormat="1" ht="12.75" hidden="1">
      <c r="A434" s="409">
        <v>311</v>
      </c>
      <c r="B434" s="441" t="s">
        <v>97</v>
      </c>
      <c r="C434" s="104">
        <f aca="true" t="shared" si="142" ref="C434:M434">C435</f>
        <v>0</v>
      </c>
      <c r="D434" s="104">
        <f t="shared" si="137"/>
        <v>0</v>
      </c>
      <c r="E434" s="104">
        <f t="shared" si="142"/>
        <v>0</v>
      </c>
      <c r="F434" s="92">
        <f t="shared" si="142"/>
        <v>0</v>
      </c>
      <c r="G434" s="92">
        <f t="shared" si="142"/>
        <v>0</v>
      </c>
      <c r="H434" s="92">
        <f t="shared" si="142"/>
        <v>0</v>
      </c>
      <c r="I434" s="457" t="e">
        <f t="shared" si="139"/>
        <v>#DIV/0!</v>
      </c>
      <c r="J434" s="457"/>
      <c r="K434" s="92">
        <f t="shared" si="142"/>
        <v>0</v>
      </c>
      <c r="L434" s="457" t="e">
        <f t="shared" si="140"/>
        <v>#DIV/0!</v>
      </c>
      <c r="M434" s="92">
        <f t="shared" si="142"/>
        <v>0</v>
      </c>
      <c r="N434" s="457" t="e">
        <f t="shared" si="141"/>
        <v>#DIV/0!</v>
      </c>
      <c r="O434" s="465"/>
      <c r="P434" s="387"/>
      <c r="Q434" s="387"/>
      <c r="R434" s="387"/>
      <c r="S434" s="387"/>
    </row>
    <row r="435" spans="1:19" s="431" customFormat="1" ht="13.5" hidden="1">
      <c r="A435" s="406">
        <v>3111</v>
      </c>
      <c r="B435" s="138" t="s">
        <v>56</v>
      </c>
      <c r="C435" s="105">
        <v>0</v>
      </c>
      <c r="D435" s="105">
        <f t="shared" si="137"/>
        <v>0</v>
      </c>
      <c r="E435" s="105">
        <v>0</v>
      </c>
      <c r="F435" s="89">
        <v>0</v>
      </c>
      <c r="G435" s="89">
        <v>0</v>
      </c>
      <c r="H435" s="89">
        <v>0</v>
      </c>
      <c r="I435" s="105" t="e">
        <f t="shared" si="139"/>
        <v>#DIV/0!</v>
      </c>
      <c r="J435" s="105"/>
      <c r="K435" s="89">
        <v>0</v>
      </c>
      <c r="L435" s="105" t="e">
        <f t="shared" si="140"/>
        <v>#DIV/0!</v>
      </c>
      <c r="M435" s="89">
        <v>0</v>
      </c>
      <c r="N435" s="105" t="e">
        <f t="shared" si="141"/>
        <v>#DIV/0!</v>
      </c>
      <c r="O435" s="465"/>
      <c r="P435" s="387"/>
      <c r="Q435" s="387"/>
      <c r="R435" s="387"/>
      <c r="S435" s="387"/>
    </row>
    <row r="436" spans="1:19" s="431" customFormat="1" ht="12.75" hidden="1">
      <c r="A436" s="405">
        <v>313</v>
      </c>
      <c r="B436" s="441" t="s">
        <v>59</v>
      </c>
      <c r="C436" s="104">
        <f>C437+C438</f>
        <v>0</v>
      </c>
      <c r="D436" s="104">
        <f t="shared" si="137"/>
        <v>0</v>
      </c>
      <c r="E436" s="104">
        <f>E437+E438</f>
        <v>0</v>
      </c>
      <c r="F436" s="92">
        <f>F437+F438</f>
        <v>0</v>
      </c>
      <c r="G436" s="92">
        <f>G437+G438</f>
        <v>0</v>
      </c>
      <c r="H436" s="92">
        <f>H437+H438</f>
        <v>0</v>
      </c>
      <c r="I436" s="457" t="e">
        <f t="shared" si="139"/>
        <v>#DIV/0!</v>
      </c>
      <c r="J436" s="457"/>
      <c r="K436" s="92">
        <f>K437+K438</f>
        <v>0</v>
      </c>
      <c r="L436" s="457" t="e">
        <f t="shared" si="140"/>
        <v>#DIV/0!</v>
      </c>
      <c r="M436" s="92">
        <f>M437+M438</f>
        <v>0</v>
      </c>
      <c r="N436" s="457" t="e">
        <f t="shared" si="141"/>
        <v>#DIV/0!</v>
      </c>
      <c r="O436" s="465"/>
      <c r="P436" s="387"/>
      <c r="Q436" s="387"/>
      <c r="R436" s="387"/>
      <c r="S436" s="387"/>
    </row>
    <row r="437" spans="1:19" s="431" customFormat="1" ht="13.5" hidden="1">
      <c r="A437" s="406">
        <v>3132</v>
      </c>
      <c r="B437" s="138" t="s">
        <v>95</v>
      </c>
      <c r="C437" s="105">
        <v>0</v>
      </c>
      <c r="D437" s="105">
        <f t="shared" si="137"/>
        <v>0</v>
      </c>
      <c r="E437" s="105">
        <v>0</v>
      </c>
      <c r="F437" s="89">
        <v>0</v>
      </c>
      <c r="G437" s="89">
        <v>0</v>
      </c>
      <c r="H437" s="89">
        <v>0</v>
      </c>
      <c r="I437" s="105" t="e">
        <f t="shared" si="139"/>
        <v>#DIV/0!</v>
      </c>
      <c r="J437" s="105"/>
      <c r="K437" s="89">
        <v>0</v>
      </c>
      <c r="L437" s="105" t="e">
        <f t="shared" si="140"/>
        <v>#DIV/0!</v>
      </c>
      <c r="M437" s="89">
        <v>0</v>
      </c>
      <c r="N437" s="105" t="e">
        <f t="shared" si="141"/>
        <v>#DIV/0!</v>
      </c>
      <c r="O437" s="465"/>
      <c r="P437" s="387"/>
      <c r="Q437" s="387"/>
      <c r="R437" s="387"/>
      <c r="S437" s="387"/>
    </row>
    <row r="438" spans="1:19" s="431" customFormat="1" ht="13.5" hidden="1">
      <c r="A438" s="406">
        <v>3133</v>
      </c>
      <c r="B438" s="138" t="s">
        <v>96</v>
      </c>
      <c r="C438" s="105">
        <v>0</v>
      </c>
      <c r="D438" s="105">
        <f t="shared" si="137"/>
        <v>0</v>
      </c>
      <c r="E438" s="105">
        <v>0</v>
      </c>
      <c r="F438" s="89">
        <v>0</v>
      </c>
      <c r="G438" s="89">
        <v>0</v>
      </c>
      <c r="H438" s="89">
        <v>0</v>
      </c>
      <c r="I438" s="105" t="e">
        <f t="shared" si="139"/>
        <v>#DIV/0!</v>
      </c>
      <c r="J438" s="105"/>
      <c r="K438" s="89">
        <v>0</v>
      </c>
      <c r="L438" s="105" t="e">
        <f t="shared" si="140"/>
        <v>#DIV/0!</v>
      </c>
      <c r="M438" s="89">
        <v>0</v>
      </c>
      <c r="N438" s="105" t="e">
        <f t="shared" si="141"/>
        <v>#DIV/0!</v>
      </c>
      <c r="O438" s="465"/>
      <c r="P438" s="387"/>
      <c r="Q438" s="387"/>
      <c r="R438" s="387"/>
      <c r="S438" s="387"/>
    </row>
    <row r="439" spans="1:19" s="431" customFormat="1" ht="12.75" hidden="1">
      <c r="A439" s="405">
        <v>32</v>
      </c>
      <c r="B439" s="106" t="s">
        <v>5</v>
      </c>
      <c r="C439" s="104">
        <f aca="true" t="shared" si="143" ref="C439:M439">C440</f>
        <v>0</v>
      </c>
      <c r="D439" s="104">
        <f t="shared" si="137"/>
        <v>0</v>
      </c>
      <c r="E439" s="104">
        <f t="shared" si="143"/>
        <v>0</v>
      </c>
      <c r="F439" s="92">
        <f t="shared" si="143"/>
        <v>0</v>
      </c>
      <c r="G439" s="92">
        <f t="shared" si="143"/>
        <v>0</v>
      </c>
      <c r="H439" s="92">
        <f t="shared" si="143"/>
        <v>0</v>
      </c>
      <c r="I439" s="457" t="e">
        <f t="shared" si="139"/>
        <v>#DIV/0!</v>
      </c>
      <c r="J439" s="457"/>
      <c r="K439" s="92">
        <f t="shared" si="143"/>
        <v>0</v>
      </c>
      <c r="L439" s="457" t="e">
        <f t="shared" si="140"/>
        <v>#DIV/0!</v>
      </c>
      <c r="M439" s="92">
        <f t="shared" si="143"/>
        <v>0</v>
      </c>
      <c r="N439" s="457" t="e">
        <f t="shared" si="141"/>
        <v>#DIV/0!</v>
      </c>
      <c r="O439" s="465"/>
      <c r="P439" s="387"/>
      <c r="Q439" s="387"/>
      <c r="R439" s="387"/>
      <c r="S439" s="387"/>
    </row>
    <row r="440" spans="1:19" s="431" customFormat="1" ht="12.75" hidden="1">
      <c r="A440" s="405">
        <v>321</v>
      </c>
      <c r="B440" s="441" t="s">
        <v>9</v>
      </c>
      <c r="C440" s="104">
        <f>C441+C442</f>
        <v>0</v>
      </c>
      <c r="D440" s="104">
        <f t="shared" si="137"/>
        <v>0</v>
      </c>
      <c r="E440" s="104">
        <f>E441+E442</f>
        <v>0</v>
      </c>
      <c r="F440" s="92">
        <f>F441+F442</f>
        <v>0</v>
      </c>
      <c r="G440" s="92">
        <f>G441+G442</f>
        <v>0</v>
      </c>
      <c r="H440" s="92">
        <f>H441+H442</f>
        <v>0</v>
      </c>
      <c r="I440" s="457" t="e">
        <f t="shared" si="139"/>
        <v>#DIV/0!</v>
      </c>
      <c r="J440" s="457"/>
      <c r="K440" s="92">
        <f>K441+K442</f>
        <v>0</v>
      </c>
      <c r="L440" s="457" t="e">
        <f t="shared" si="140"/>
        <v>#DIV/0!</v>
      </c>
      <c r="M440" s="92">
        <f>M441+M442</f>
        <v>0</v>
      </c>
      <c r="N440" s="457" t="e">
        <f t="shared" si="141"/>
        <v>#DIV/0!</v>
      </c>
      <c r="O440" s="465"/>
      <c r="P440" s="387"/>
      <c r="Q440" s="387"/>
      <c r="R440" s="387"/>
      <c r="S440" s="387"/>
    </row>
    <row r="441" spans="1:19" s="431" customFormat="1" ht="13.5" hidden="1">
      <c r="A441" s="406">
        <v>3211</v>
      </c>
      <c r="B441" s="411" t="s">
        <v>60</v>
      </c>
      <c r="C441" s="105">
        <v>0</v>
      </c>
      <c r="D441" s="105">
        <f t="shared" si="137"/>
        <v>0</v>
      </c>
      <c r="E441" s="105">
        <v>0</v>
      </c>
      <c r="F441" s="89">
        <v>0</v>
      </c>
      <c r="G441" s="89">
        <v>0</v>
      </c>
      <c r="H441" s="89">
        <v>0</v>
      </c>
      <c r="I441" s="105" t="e">
        <f t="shared" si="139"/>
        <v>#DIV/0!</v>
      </c>
      <c r="J441" s="105"/>
      <c r="K441" s="89">
        <v>0</v>
      </c>
      <c r="L441" s="105" t="e">
        <f t="shared" si="140"/>
        <v>#DIV/0!</v>
      </c>
      <c r="M441" s="89">
        <v>0</v>
      </c>
      <c r="N441" s="105" t="e">
        <f t="shared" si="141"/>
        <v>#DIV/0!</v>
      </c>
      <c r="O441" s="465"/>
      <c r="P441" s="387"/>
      <c r="Q441" s="387"/>
      <c r="R441" s="387"/>
      <c r="S441" s="387"/>
    </row>
    <row r="442" spans="1:19" s="431" customFormat="1" ht="13.5" hidden="1">
      <c r="A442" s="408">
        <v>3213</v>
      </c>
      <c r="B442" s="138" t="s">
        <v>8</v>
      </c>
      <c r="C442" s="105">
        <v>0</v>
      </c>
      <c r="D442" s="105">
        <f t="shared" si="137"/>
        <v>0</v>
      </c>
      <c r="E442" s="105">
        <v>0</v>
      </c>
      <c r="F442" s="89">
        <v>0</v>
      </c>
      <c r="G442" s="89">
        <v>0</v>
      </c>
      <c r="H442" s="89">
        <v>0</v>
      </c>
      <c r="I442" s="105" t="e">
        <f t="shared" si="139"/>
        <v>#DIV/0!</v>
      </c>
      <c r="J442" s="105"/>
      <c r="K442" s="89">
        <v>0</v>
      </c>
      <c r="L442" s="105" t="e">
        <f t="shared" si="140"/>
        <v>#DIV/0!</v>
      </c>
      <c r="M442" s="89">
        <v>0</v>
      </c>
      <c r="N442" s="105" t="e">
        <f t="shared" si="141"/>
        <v>#DIV/0!</v>
      </c>
      <c r="O442" s="465"/>
      <c r="P442" s="387"/>
      <c r="Q442" s="387"/>
      <c r="R442" s="387"/>
      <c r="S442" s="387"/>
    </row>
    <row r="443" spans="1:19" s="431" customFormat="1" ht="13.5" hidden="1">
      <c r="A443" s="460"/>
      <c r="B443" s="412"/>
      <c r="C443" s="453"/>
      <c r="D443" s="453">
        <f t="shared" si="137"/>
        <v>0</v>
      </c>
      <c r="E443" s="453"/>
      <c r="F443" s="386"/>
      <c r="G443" s="386"/>
      <c r="H443" s="386"/>
      <c r="I443" s="551"/>
      <c r="J443" s="551"/>
      <c r="K443" s="386"/>
      <c r="L443" s="551"/>
      <c r="M443" s="386"/>
      <c r="N443" s="551"/>
      <c r="O443" s="465"/>
      <c r="P443" s="387"/>
      <c r="Q443" s="387"/>
      <c r="R443" s="387"/>
      <c r="S443" s="387"/>
    </row>
    <row r="444" spans="1:19" s="431" customFormat="1" ht="12.75" hidden="1">
      <c r="A444" s="405" t="s">
        <v>254</v>
      </c>
      <c r="B444" s="103" t="s">
        <v>190</v>
      </c>
      <c r="C444" s="104">
        <f>C445+C451+C455</f>
        <v>0</v>
      </c>
      <c r="D444" s="104">
        <f t="shared" si="137"/>
        <v>0</v>
      </c>
      <c r="E444" s="104">
        <f>E445+E451+E455</f>
        <v>0</v>
      </c>
      <c r="F444" s="92">
        <f>F445+F451+F455</f>
        <v>0</v>
      </c>
      <c r="G444" s="92">
        <f>G445+G451+G455</f>
        <v>0</v>
      </c>
      <c r="H444" s="92">
        <f>H445+H451+H455</f>
        <v>0</v>
      </c>
      <c r="I444" s="457" t="e">
        <f aca="true" t="shared" si="144" ref="I444:I459">H444/F444*100</f>
        <v>#DIV/0!</v>
      </c>
      <c r="J444" s="457"/>
      <c r="K444" s="92">
        <f>K445+K451+K455</f>
        <v>0</v>
      </c>
      <c r="L444" s="457" t="e">
        <f aca="true" t="shared" si="145" ref="L444:L459">K444/H444*100</f>
        <v>#DIV/0!</v>
      </c>
      <c r="M444" s="92">
        <f>M445+M451+M455</f>
        <v>0</v>
      </c>
      <c r="N444" s="457" t="e">
        <f aca="true" t="shared" si="146" ref="N444:N459">M444/K444*100</f>
        <v>#DIV/0!</v>
      </c>
      <c r="O444" s="465"/>
      <c r="P444" s="387"/>
      <c r="Q444" s="387"/>
      <c r="R444" s="387"/>
      <c r="S444" s="387"/>
    </row>
    <row r="445" spans="1:19" s="431" customFormat="1" ht="12.75" hidden="1">
      <c r="A445" s="409">
        <v>31</v>
      </c>
      <c r="B445" s="441" t="s">
        <v>54</v>
      </c>
      <c r="C445" s="104">
        <f>C446+C448</f>
        <v>0</v>
      </c>
      <c r="D445" s="104">
        <f t="shared" si="137"/>
        <v>0</v>
      </c>
      <c r="E445" s="104">
        <f>E446+E448</f>
        <v>0</v>
      </c>
      <c r="F445" s="92">
        <f>F446+F448</f>
        <v>0</v>
      </c>
      <c r="G445" s="92">
        <f>G446+G448</f>
        <v>0</v>
      </c>
      <c r="H445" s="92">
        <f>H446+H448</f>
        <v>0</v>
      </c>
      <c r="I445" s="457" t="e">
        <f t="shared" si="144"/>
        <v>#DIV/0!</v>
      </c>
      <c r="J445" s="457"/>
      <c r="K445" s="92">
        <f>K446+K448</f>
        <v>0</v>
      </c>
      <c r="L445" s="457" t="e">
        <f t="shared" si="145"/>
        <v>#DIV/0!</v>
      </c>
      <c r="M445" s="92">
        <f>M446+M448</f>
        <v>0</v>
      </c>
      <c r="N445" s="457" t="e">
        <f t="shared" si="146"/>
        <v>#DIV/0!</v>
      </c>
      <c r="O445" s="465"/>
      <c r="P445" s="387"/>
      <c r="Q445" s="387"/>
      <c r="R445" s="387"/>
      <c r="S445" s="387"/>
    </row>
    <row r="446" spans="1:19" s="431" customFormat="1" ht="12.75" hidden="1">
      <c r="A446" s="409">
        <v>311</v>
      </c>
      <c r="B446" s="441" t="s">
        <v>97</v>
      </c>
      <c r="C446" s="104">
        <f aca="true" t="shared" si="147" ref="C446:M446">C447</f>
        <v>0</v>
      </c>
      <c r="D446" s="104">
        <f t="shared" si="137"/>
        <v>0</v>
      </c>
      <c r="E446" s="104">
        <f t="shared" si="147"/>
        <v>0</v>
      </c>
      <c r="F446" s="92">
        <f t="shared" si="147"/>
        <v>0</v>
      </c>
      <c r="G446" s="92">
        <f t="shared" si="147"/>
        <v>0</v>
      </c>
      <c r="H446" s="92">
        <f t="shared" si="147"/>
        <v>0</v>
      </c>
      <c r="I446" s="457" t="e">
        <f t="shared" si="144"/>
        <v>#DIV/0!</v>
      </c>
      <c r="J446" s="457"/>
      <c r="K446" s="92">
        <f t="shared" si="147"/>
        <v>0</v>
      </c>
      <c r="L446" s="457" t="e">
        <f t="shared" si="145"/>
        <v>#DIV/0!</v>
      </c>
      <c r="M446" s="92">
        <f t="shared" si="147"/>
        <v>0</v>
      </c>
      <c r="N446" s="457" t="e">
        <f t="shared" si="146"/>
        <v>#DIV/0!</v>
      </c>
      <c r="O446" s="465"/>
      <c r="P446" s="387"/>
      <c r="Q446" s="387"/>
      <c r="R446" s="387"/>
      <c r="S446" s="387"/>
    </row>
    <row r="447" spans="1:19" s="431" customFormat="1" ht="13.5" hidden="1">
      <c r="A447" s="406">
        <v>3111</v>
      </c>
      <c r="B447" s="138" t="s">
        <v>56</v>
      </c>
      <c r="C447" s="105">
        <v>0</v>
      </c>
      <c r="D447" s="105">
        <f t="shared" si="137"/>
        <v>0</v>
      </c>
      <c r="E447" s="105">
        <v>0</v>
      </c>
      <c r="F447" s="89">
        <v>0</v>
      </c>
      <c r="G447" s="89">
        <v>0</v>
      </c>
      <c r="H447" s="89">
        <v>0</v>
      </c>
      <c r="I447" s="105" t="e">
        <f t="shared" si="144"/>
        <v>#DIV/0!</v>
      </c>
      <c r="J447" s="105"/>
      <c r="K447" s="89">
        <v>0</v>
      </c>
      <c r="L447" s="105" t="e">
        <f t="shared" si="145"/>
        <v>#DIV/0!</v>
      </c>
      <c r="M447" s="89">
        <v>0</v>
      </c>
      <c r="N447" s="105" t="e">
        <f t="shared" si="146"/>
        <v>#DIV/0!</v>
      </c>
      <c r="O447" s="465"/>
      <c r="P447" s="387"/>
      <c r="Q447" s="387"/>
      <c r="R447" s="387"/>
      <c r="S447" s="387"/>
    </row>
    <row r="448" spans="1:19" s="431" customFormat="1" ht="12.75" hidden="1">
      <c r="A448" s="405">
        <v>313</v>
      </c>
      <c r="B448" s="441" t="s">
        <v>59</v>
      </c>
      <c r="C448" s="104">
        <f>C449+C450</f>
        <v>0</v>
      </c>
      <c r="D448" s="104">
        <f t="shared" si="137"/>
        <v>0</v>
      </c>
      <c r="E448" s="104">
        <f>E449+E450</f>
        <v>0</v>
      </c>
      <c r="F448" s="92">
        <f>F449+F450</f>
        <v>0</v>
      </c>
      <c r="G448" s="92">
        <f>G449+G450</f>
        <v>0</v>
      </c>
      <c r="H448" s="92">
        <f>H449+H450</f>
        <v>0</v>
      </c>
      <c r="I448" s="457" t="e">
        <f t="shared" si="144"/>
        <v>#DIV/0!</v>
      </c>
      <c r="J448" s="457"/>
      <c r="K448" s="92">
        <f>K449+K450</f>
        <v>0</v>
      </c>
      <c r="L448" s="457" t="e">
        <f t="shared" si="145"/>
        <v>#DIV/0!</v>
      </c>
      <c r="M448" s="92">
        <f>M449+M450</f>
        <v>0</v>
      </c>
      <c r="N448" s="457" t="e">
        <f t="shared" si="146"/>
        <v>#DIV/0!</v>
      </c>
      <c r="O448" s="465"/>
      <c r="P448" s="387"/>
      <c r="Q448" s="387"/>
      <c r="R448" s="387"/>
      <c r="S448" s="387"/>
    </row>
    <row r="449" spans="1:19" s="431" customFormat="1" ht="13.5" hidden="1">
      <c r="A449" s="406">
        <v>3132</v>
      </c>
      <c r="B449" s="138" t="s">
        <v>95</v>
      </c>
      <c r="C449" s="105">
        <v>0</v>
      </c>
      <c r="D449" s="105">
        <f t="shared" si="137"/>
        <v>0</v>
      </c>
      <c r="E449" s="105">
        <v>0</v>
      </c>
      <c r="F449" s="89">
        <v>0</v>
      </c>
      <c r="G449" s="89">
        <v>0</v>
      </c>
      <c r="H449" s="89">
        <v>0</v>
      </c>
      <c r="I449" s="105" t="e">
        <f t="shared" si="144"/>
        <v>#DIV/0!</v>
      </c>
      <c r="J449" s="105"/>
      <c r="K449" s="89">
        <v>0</v>
      </c>
      <c r="L449" s="105" t="e">
        <f t="shared" si="145"/>
        <v>#DIV/0!</v>
      </c>
      <c r="M449" s="89">
        <v>0</v>
      </c>
      <c r="N449" s="105" t="e">
        <f t="shared" si="146"/>
        <v>#DIV/0!</v>
      </c>
      <c r="O449" s="465"/>
      <c r="P449" s="387"/>
      <c r="Q449" s="387"/>
      <c r="R449" s="387"/>
      <c r="S449" s="387"/>
    </row>
    <row r="450" spans="1:19" s="431" customFormat="1" ht="13.5" hidden="1">
      <c r="A450" s="406">
        <v>3133</v>
      </c>
      <c r="B450" s="138" t="s">
        <v>96</v>
      </c>
      <c r="C450" s="105">
        <v>0</v>
      </c>
      <c r="D450" s="105">
        <f t="shared" si="137"/>
        <v>0</v>
      </c>
      <c r="E450" s="105">
        <v>0</v>
      </c>
      <c r="F450" s="89">
        <v>0</v>
      </c>
      <c r="G450" s="89">
        <v>0</v>
      </c>
      <c r="H450" s="89">
        <v>0</v>
      </c>
      <c r="I450" s="105" t="e">
        <f t="shared" si="144"/>
        <v>#DIV/0!</v>
      </c>
      <c r="J450" s="105"/>
      <c r="K450" s="89">
        <v>0</v>
      </c>
      <c r="L450" s="105" t="e">
        <f t="shared" si="145"/>
        <v>#DIV/0!</v>
      </c>
      <c r="M450" s="89">
        <v>0</v>
      </c>
      <c r="N450" s="105" t="e">
        <f t="shared" si="146"/>
        <v>#DIV/0!</v>
      </c>
      <c r="O450" s="465"/>
      <c r="P450" s="387"/>
      <c r="Q450" s="387"/>
      <c r="R450" s="387"/>
      <c r="S450" s="387"/>
    </row>
    <row r="451" spans="1:19" s="431" customFormat="1" ht="12.75" hidden="1">
      <c r="A451" s="405">
        <v>32</v>
      </c>
      <c r="B451" s="106" t="s">
        <v>5</v>
      </c>
      <c r="C451" s="104">
        <f aca="true" t="shared" si="148" ref="C451:M451">C452</f>
        <v>0</v>
      </c>
      <c r="D451" s="104">
        <f t="shared" si="137"/>
        <v>0</v>
      </c>
      <c r="E451" s="104">
        <f t="shared" si="148"/>
        <v>0</v>
      </c>
      <c r="F451" s="92">
        <f t="shared" si="148"/>
        <v>0</v>
      </c>
      <c r="G451" s="92">
        <f t="shared" si="148"/>
        <v>0</v>
      </c>
      <c r="H451" s="92">
        <f t="shared" si="148"/>
        <v>0</v>
      </c>
      <c r="I451" s="457" t="e">
        <f t="shared" si="144"/>
        <v>#DIV/0!</v>
      </c>
      <c r="J451" s="457"/>
      <c r="K451" s="92">
        <f t="shared" si="148"/>
        <v>0</v>
      </c>
      <c r="L451" s="457" t="e">
        <f t="shared" si="145"/>
        <v>#DIV/0!</v>
      </c>
      <c r="M451" s="92">
        <f t="shared" si="148"/>
        <v>0</v>
      </c>
      <c r="N451" s="457" t="e">
        <f t="shared" si="146"/>
        <v>#DIV/0!</v>
      </c>
      <c r="O451" s="465"/>
      <c r="P451" s="387"/>
      <c r="Q451" s="387"/>
      <c r="R451" s="387"/>
      <c r="S451" s="387"/>
    </row>
    <row r="452" spans="1:19" s="431" customFormat="1" ht="12.75" hidden="1">
      <c r="A452" s="405">
        <v>321</v>
      </c>
      <c r="B452" s="441" t="s">
        <v>9</v>
      </c>
      <c r="C452" s="104">
        <f>C453+C454</f>
        <v>0</v>
      </c>
      <c r="D452" s="104">
        <f t="shared" si="137"/>
        <v>0</v>
      </c>
      <c r="E452" s="104">
        <f>E453+E454</f>
        <v>0</v>
      </c>
      <c r="F452" s="92">
        <f>F453+F454</f>
        <v>0</v>
      </c>
      <c r="G452" s="92">
        <f>G453+G454</f>
        <v>0</v>
      </c>
      <c r="H452" s="92">
        <f>H453+H454</f>
        <v>0</v>
      </c>
      <c r="I452" s="457" t="e">
        <f t="shared" si="144"/>
        <v>#DIV/0!</v>
      </c>
      <c r="J452" s="457"/>
      <c r="K452" s="92">
        <f>K453+K454</f>
        <v>0</v>
      </c>
      <c r="L452" s="457" t="e">
        <f t="shared" si="145"/>
        <v>#DIV/0!</v>
      </c>
      <c r="M452" s="92">
        <f>M453+M454</f>
        <v>0</v>
      </c>
      <c r="N452" s="457" t="e">
        <f t="shared" si="146"/>
        <v>#DIV/0!</v>
      </c>
      <c r="O452" s="465"/>
      <c r="P452" s="387"/>
      <c r="Q452" s="387"/>
      <c r="R452" s="387"/>
      <c r="S452" s="387"/>
    </row>
    <row r="453" spans="1:19" s="431" customFormat="1" ht="13.5" hidden="1">
      <c r="A453" s="406">
        <v>3211</v>
      </c>
      <c r="B453" s="411" t="s">
        <v>60</v>
      </c>
      <c r="C453" s="105">
        <v>0</v>
      </c>
      <c r="D453" s="105">
        <f t="shared" si="137"/>
        <v>0</v>
      </c>
      <c r="E453" s="105">
        <v>0</v>
      </c>
      <c r="F453" s="89">
        <v>0</v>
      </c>
      <c r="G453" s="89">
        <v>0</v>
      </c>
      <c r="H453" s="89">
        <v>0</v>
      </c>
      <c r="I453" s="105" t="e">
        <f t="shared" si="144"/>
        <v>#DIV/0!</v>
      </c>
      <c r="J453" s="105"/>
      <c r="K453" s="89">
        <v>0</v>
      </c>
      <c r="L453" s="105" t="e">
        <f t="shared" si="145"/>
        <v>#DIV/0!</v>
      </c>
      <c r="M453" s="89">
        <v>0</v>
      </c>
      <c r="N453" s="105" t="e">
        <f t="shared" si="146"/>
        <v>#DIV/0!</v>
      </c>
      <c r="O453" s="465"/>
      <c r="P453" s="387"/>
      <c r="Q453" s="387"/>
      <c r="R453" s="387"/>
      <c r="S453" s="387"/>
    </row>
    <row r="454" spans="1:19" s="431" customFormat="1" ht="13.5" hidden="1">
      <c r="A454" s="408">
        <v>3213</v>
      </c>
      <c r="B454" s="138" t="s">
        <v>8</v>
      </c>
      <c r="C454" s="105">
        <v>0</v>
      </c>
      <c r="D454" s="105">
        <f t="shared" si="137"/>
        <v>0</v>
      </c>
      <c r="E454" s="105">
        <v>0</v>
      </c>
      <c r="F454" s="89">
        <v>0</v>
      </c>
      <c r="G454" s="89">
        <v>0</v>
      </c>
      <c r="H454" s="89">
        <v>0</v>
      </c>
      <c r="I454" s="105" t="e">
        <f t="shared" si="144"/>
        <v>#DIV/0!</v>
      </c>
      <c r="J454" s="105"/>
      <c r="K454" s="89">
        <v>0</v>
      </c>
      <c r="L454" s="105" t="e">
        <f t="shared" si="145"/>
        <v>#DIV/0!</v>
      </c>
      <c r="M454" s="89">
        <v>0</v>
      </c>
      <c r="N454" s="105" t="e">
        <f t="shared" si="146"/>
        <v>#DIV/0!</v>
      </c>
      <c r="O454" s="465"/>
      <c r="P454" s="387"/>
      <c r="Q454" s="387"/>
      <c r="R454" s="387"/>
      <c r="S454" s="387"/>
    </row>
    <row r="455" spans="1:19" s="431" customFormat="1" ht="12.75" hidden="1">
      <c r="A455" s="458">
        <v>42</v>
      </c>
      <c r="B455" s="410" t="s">
        <v>18</v>
      </c>
      <c r="C455" s="457">
        <f>C456+C458</f>
        <v>0</v>
      </c>
      <c r="D455" s="457">
        <f t="shared" si="137"/>
        <v>0</v>
      </c>
      <c r="E455" s="457">
        <f>E456+E458</f>
        <v>0</v>
      </c>
      <c r="F455" s="78">
        <f>F456+F458</f>
        <v>0</v>
      </c>
      <c r="G455" s="78">
        <f>G456+G458</f>
        <v>0</v>
      </c>
      <c r="H455" s="78">
        <f>H456+H458</f>
        <v>0</v>
      </c>
      <c r="I455" s="457" t="e">
        <f t="shared" si="144"/>
        <v>#DIV/0!</v>
      </c>
      <c r="J455" s="457"/>
      <c r="K455" s="78">
        <f>K456+K458</f>
        <v>0</v>
      </c>
      <c r="L455" s="457" t="e">
        <f t="shared" si="145"/>
        <v>#DIV/0!</v>
      </c>
      <c r="M455" s="78">
        <f>M456+M458</f>
        <v>0</v>
      </c>
      <c r="N455" s="457" t="e">
        <f t="shared" si="146"/>
        <v>#DIV/0!</v>
      </c>
      <c r="O455" s="465"/>
      <c r="P455" s="387"/>
      <c r="Q455" s="387"/>
      <c r="R455" s="387"/>
      <c r="S455" s="387"/>
    </row>
    <row r="456" spans="1:19" s="431" customFormat="1" ht="12.75" hidden="1">
      <c r="A456" s="458">
        <v>422</v>
      </c>
      <c r="B456" s="410" t="s">
        <v>26</v>
      </c>
      <c r="C456" s="457">
        <f aca="true" t="shared" si="149" ref="C456:M456">SUM(C457)</f>
        <v>0</v>
      </c>
      <c r="D456" s="457">
        <f t="shared" si="137"/>
        <v>0</v>
      </c>
      <c r="E456" s="457">
        <f t="shared" si="149"/>
        <v>0</v>
      </c>
      <c r="F456" s="78">
        <f t="shared" si="149"/>
        <v>0</v>
      </c>
      <c r="G456" s="78">
        <f t="shared" si="149"/>
        <v>0</v>
      </c>
      <c r="H456" s="78">
        <f t="shared" si="149"/>
        <v>0</v>
      </c>
      <c r="I456" s="457" t="e">
        <f t="shared" si="144"/>
        <v>#DIV/0!</v>
      </c>
      <c r="J456" s="457"/>
      <c r="K456" s="78">
        <f t="shared" si="149"/>
        <v>0</v>
      </c>
      <c r="L456" s="457" t="e">
        <f t="shared" si="145"/>
        <v>#DIV/0!</v>
      </c>
      <c r="M456" s="78">
        <f t="shared" si="149"/>
        <v>0</v>
      </c>
      <c r="N456" s="457" t="e">
        <f t="shared" si="146"/>
        <v>#DIV/0!</v>
      </c>
      <c r="O456" s="465"/>
      <c r="P456" s="387"/>
      <c r="Q456" s="387"/>
      <c r="R456" s="387"/>
      <c r="S456" s="387"/>
    </row>
    <row r="457" spans="1:19" s="431" customFormat="1" ht="13.5" hidden="1">
      <c r="A457" s="439">
        <v>4221</v>
      </c>
      <c r="B457" s="139" t="s">
        <v>23</v>
      </c>
      <c r="C457" s="105">
        <v>0</v>
      </c>
      <c r="D457" s="105">
        <f t="shared" si="137"/>
        <v>0</v>
      </c>
      <c r="E457" s="105">
        <v>0</v>
      </c>
      <c r="F457" s="89">
        <v>0</v>
      </c>
      <c r="G457" s="89">
        <v>0</v>
      </c>
      <c r="H457" s="89">
        <v>0</v>
      </c>
      <c r="I457" s="105" t="e">
        <f t="shared" si="144"/>
        <v>#DIV/0!</v>
      </c>
      <c r="J457" s="105"/>
      <c r="K457" s="89">
        <v>0</v>
      </c>
      <c r="L457" s="105" t="e">
        <f t="shared" si="145"/>
        <v>#DIV/0!</v>
      </c>
      <c r="M457" s="89">
        <v>0</v>
      </c>
      <c r="N457" s="105" t="e">
        <f t="shared" si="146"/>
        <v>#DIV/0!</v>
      </c>
      <c r="O457" s="465"/>
      <c r="P457" s="387"/>
      <c r="Q457" s="387"/>
      <c r="R457" s="387"/>
      <c r="S457" s="387"/>
    </row>
    <row r="458" spans="1:19" s="431" customFormat="1" ht="12.75" hidden="1">
      <c r="A458" s="458">
        <v>426</v>
      </c>
      <c r="B458" s="78" t="s">
        <v>87</v>
      </c>
      <c r="C458" s="457">
        <f aca="true" t="shared" si="150" ref="C458:M458">SUM(C459)</f>
        <v>0</v>
      </c>
      <c r="D458" s="457">
        <f t="shared" si="137"/>
        <v>0</v>
      </c>
      <c r="E458" s="457">
        <f t="shared" si="150"/>
        <v>0</v>
      </c>
      <c r="F458" s="78">
        <f t="shared" si="150"/>
        <v>0</v>
      </c>
      <c r="G458" s="78">
        <f t="shared" si="150"/>
        <v>0</v>
      </c>
      <c r="H458" s="78">
        <f t="shared" si="150"/>
        <v>0</v>
      </c>
      <c r="I458" s="457" t="e">
        <f t="shared" si="144"/>
        <v>#DIV/0!</v>
      </c>
      <c r="J458" s="457"/>
      <c r="K458" s="78">
        <f t="shared" si="150"/>
        <v>0</v>
      </c>
      <c r="L458" s="457" t="e">
        <f t="shared" si="145"/>
        <v>#DIV/0!</v>
      </c>
      <c r="M458" s="78">
        <f t="shared" si="150"/>
        <v>0</v>
      </c>
      <c r="N458" s="457" t="e">
        <f t="shared" si="146"/>
        <v>#DIV/0!</v>
      </c>
      <c r="O458" s="465"/>
      <c r="P458" s="387"/>
      <c r="Q458" s="387"/>
      <c r="R458" s="387"/>
      <c r="S458" s="387"/>
    </row>
    <row r="459" spans="1:19" s="431" customFormat="1" ht="13.5" hidden="1">
      <c r="A459" s="439">
        <v>4262</v>
      </c>
      <c r="B459" s="109" t="s">
        <v>86</v>
      </c>
      <c r="C459" s="105">
        <v>0</v>
      </c>
      <c r="D459" s="105">
        <f t="shared" si="137"/>
        <v>0</v>
      </c>
      <c r="E459" s="105">
        <v>0</v>
      </c>
      <c r="F459" s="89">
        <v>0</v>
      </c>
      <c r="G459" s="89">
        <v>0</v>
      </c>
      <c r="H459" s="89">
        <v>0</v>
      </c>
      <c r="I459" s="105" t="e">
        <f t="shared" si="144"/>
        <v>#DIV/0!</v>
      </c>
      <c r="J459" s="105"/>
      <c r="K459" s="89">
        <v>0</v>
      </c>
      <c r="L459" s="105" t="e">
        <f t="shared" si="145"/>
        <v>#DIV/0!</v>
      </c>
      <c r="M459" s="89">
        <v>0</v>
      </c>
      <c r="N459" s="105" t="e">
        <f t="shared" si="146"/>
        <v>#DIV/0!</v>
      </c>
      <c r="O459" s="465"/>
      <c r="P459" s="387"/>
      <c r="Q459" s="387"/>
      <c r="R459" s="387"/>
      <c r="S459" s="387"/>
    </row>
    <row r="460" spans="1:15" ht="13.5" hidden="1">
      <c r="A460" s="477"/>
      <c r="B460" s="478"/>
      <c r="C460" s="440"/>
      <c r="D460" s="440">
        <f aca="true" t="shared" si="151" ref="D460:D476">C460/$O$2</f>
        <v>0</v>
      </c>
      <c r="E460" s="440"/>
      <c r="F460" s="109"/>
      <c r="G460" s="109"/>
      <c r="H460" s="109"/>
      <c r="I460" s="89"/>
      <c r="J460" s="89"/>
      <c r="K460" s="109"/>
      <c r="L460" s="89"/>
      <c r="M460" s="109"/>
      <c r="N460" s="89"/>
      <c r="O460" s="465"/>
    </row>
    <row r="461" spans="1:15" ht="12.75" hidden="1">
      <c r="A461" s="405" t="s">
        <v>257</v>
      </c>
      <c r="B461" s="103" t="s">
        <v>258</v>
      </c>
      <c r="C461" s="457">
        <f aca="true" t="shared" si="152" ref="C461:M461">C462</f>
        <v>0</v>
      </c>
      <c r="D461" s="457">
        <f t="shared" si="151"/>
        <v>0</v>
      </c>
      <c r="E461" s="457">
        <f t="shared" si="152"/>
        <v>0</v>
      </c>
      <c r="F461" s="78">
        <f t="shared" si="152"/>
        <v>0</v>
      </c>
      <c r="G461" s="78">
        <f t="shared" si="152"/>
        <v>0</v>
      </c>
      <c r="H461" s="78">
        <f t="shared" si="152"/>
        <v>0</v>
      </c>
      <c r="I461" s="457" t="e">
        <f aca="true" t="shared" si="153" ref="I461:I466">H461/F461*100</f>
        <v>#DIV/0!</v>
      </c>
      <c r="J461" s="457"/>
      <c r="K461" s="78">
        <f t="shared" si="152"/>
        <v>0</v>
      </c>
      <c r="L461" s="457" t="e">
        <f aca="true" t="shared" si="154" ref="L461:L466">K461/H461*100</f>
        <v>#DIV/0!</v>
      </c>
      <c r="M461" s="78">
        <f t="shared" si="152"/>
        <v>0</v>
      </c>
      <c r="N461" s="457" t="e">
        <f aca="true" t="shared" si="155" ref="N461:N466">M461/K461*100</f>
        <v>#DIV/0!</v>
      </c>
      <c r="O461" s="465"/>
    </row>
    <row r="462" spans="1:15" ht="12.75" hidden="1">
      <c r="A462" s="409">
        <v>31</v>
      </c>
      <c r="B462" s="441" t="s">
        <v>54</v>
      </c>
      <c r="C462" s="457">
        <f>C463+C465</f>
        <v>0</v>
      </c>
      <c r="D462" s="457">
        <f t="shared" si="151"/>
        <v>0</v>
      </c>
      <c r="E462" s="457">
        <f>E463+E465</f>
        <v>0</v>
      </c>
      <c r="F462" s="78">
        <f>F463+F465</f>
        <v>0</v>
      </c>
      <c r="G462" s="78">
        <f>G463+G465</f>
        <v>0</v>
      </c>
      <c r="H462" s="78">
        <f>H463+H465</f>
        <v>0</v>
      </c>
      <c r="I462" s="457" t="e">
        <f t="shared" si="153"/>
        <v>#DIV/0!</v>
      </c>
      <c r="J462" s="457"/>
      <c r="K462" s="78">
        <f>K463+K465</f>
        <v>0</v>
      </c>
      <c r="L462" s="457" t="e">
        <f t="shared" si="154"/>
        <v>#DIV/0!</v>
      </c>
      <c r="M462" s="78">
        <f>M463+M465</f>
        <v>0</v>
      </c>
      <c r="N462" s="457" t="e">
        <f t="shared" si="155"/>
        <v>#DIV/0!</v>
      </c>
      <c r="O462" s="465"/>
    </row>
    <row r="463" spans="1:15" ht="12.75" hidden="1">
      <c r="A463" s="409">
        <v>311</v>
      </c>
      <c r="B463" s="441" t="s">
        <v>97</v>
      </c>
      <c r="C463" s="457">
        <f aca="true" t="shared" si="156" ref="C463:M463">C464</f>
        <v>0</v>
      </c>
      <c r="D463" s="457">
        <f t="shared" si="151"/>
        <v>0</v>
      </c>
      <c r="E463" s="457">
        <f t="shared" si="156"/>
        <v>0</v>
      </c>
      <c r="F463" s="78">
        <f t="shared" si="156"/>
        <v>0</v>
      </c>
      <c r="G463" s="78">
        <f t="shared" si="156"/>
        <v>0</v>
      </c>
      <c r="H463" s="78">
        <f t="shared" si="156"/>
        <v>0</v>
      </c>
      <c r="I463" s="457" t="e">
        <f t="shared" si="153"/>
        <v>#DIV/0!</v>
      </c>
      <c r="J463" s="457"/>
      <c r="K463" s="78">
        <f t="shared" si="156"/>
        <v>0</v>
      </c>
      <c r="L463" s="457" t="e">
        <f t="shared" si="154"/>
        <v>#DIV/0!</v>
      </c>
      <c r="M463" s="78">
        <f t="shared" si="156"/>
        <v>0</v>
      </c>
      <c r="N463" s="457" t="e">
        <f t="shared" si="155"/>
        <v>#DIV/0!</v>
      </c>
      <c r="O463" s="465"/>
    </row>
    <row r="464" spans="1:15" ht="13.5" hidden="1">
      <c r="A464" s="406">
        <v>3111</v>
      </c>
      <c r="B464" s="138" t="s">
        <v>56</v>
      </c>
      <c r="C464" s="105">
        <v>0</v>
      </c>
      <c r="D464" s="105">
        <f t="shared" si="151"/>
        <v>0</v>
      </c>
      <c r="E464" s="105">
        <v>0</v>
      </c>
      <c r="F464" s="89">
        <v>0</v>
      </c>
      <c r="G464" s="89">
        <v>0</v>
      </c>
      <c r="H464" s="89">
        <v>0</v>
      </c>
      <c r="I464" s="89" t="e">
        <f t="shared" si="153"/>
        <v>#DIV/0!</v>
      </c>
      <c r="J464" s="89"/>
      <c r="K464" s="89">
        <v>0</v>
      </c>
      <c r="L464" s="89" t="e">
        <f t="shared" si="154"/>
        <v>#DIV/0!</v>
      </c>
      <c r="M464" s="89">
        <v>0</v>
      </c>
      <c r="N464" s="89" t="e">
        <f t="shared" si="155"/>
        <v>#DIV/0!</v>
      </c>
      <c r="O464" s="465"/>
    </row>
    <row r="465" spans="1:15" ht="12.75" hidden="1">
      <c r="A465" s="405">
        <v>313</v>
      </c>
      <c r="B465" s="441" t="s">
        <v>59</v>
      </c>
      <c r="C465" s="467">
        <f aca="true" t="shared" si="157" ref="C465:M465">C466</f>
        <v>0</v>
      </c>
      <c r="D465" s="467">
        <f t="shared" si="151"/>
        <v>0</v>
      </c>
      <c r="E465" s="467">
        <f t="shared" si="157"/>
        <v>0</v>
      </c>
      <c r="F465" s="388">
        <f t="shared" si="157"/>
        <v>0</v>
      </c>
      <c r="G465" s="388">
        <f t="shared" si="157"/>
        <v>0</v>
      </c>
      <c r="H465" s="388">
        <f t="shared" si="157"/>
        <v>0</v>
      </c>
      <c r="I465" s="457" t="e">
        <f t="shared" si="153"/>
        <v>#DIV/0!</v>
      </c>
      <c r="J465" s="457"/>
      <c r="K465" s="388">
        <f t="shared" si="157"/>
        <v>0</v>
      </c>
      <c r="L465" s="457" t="e">
        <f t="shared" si="154"/>
        <v>#DIV/0!</v>
      </c>
      <c r="M465" s="388">
        <f t="shared" si="157"/>
        <v>0</v>
      </c>
      <c r="N465" s="457" t="e">
        <f t="shared" si="155"/>
        <v>#DIV/0!</v>
      </c>
      <c r="O465" s="465"/>
    </row>
    <row r="466" spans="1:15" ht="13.5" hidden="1">
      <c r="A466" s="406">
        <v>3132</v>
      </c>
      <c r="B466" s="138" t="s">
        <v>95</v>
      </c>
      <c r="C466" s="105">
        <v>0</v>
      </c>
      <c r="D466" s="105">
        <f t="shared" si="151"/>
        <v>0</v>
      </c>
      <c r="E466" s="105">
        <v>0</v>
      </c>
      <c r="F466" s="89">
        <v>0</v>
      </c>
      <c r="G466" s="89">
        <v>0</v>
      </c>
      <c r="H466" s="89">
        <v>0</v>
      </c>
      <c r="I466" s="89" t="e">
        <f t="shared" si="153"/>
        <v>#DIV/0!</v>
      </c>
      <c r="J466" s="89"/>
      <c r="K466" s="89">
        <v>0</v>
      </c>
      <c r="L466" s="89" t="e">
        <f t="shared" si="154"/>
        <v>#DIV/0!</v>
      </c>
      <c r="M466" s="89">
        <v>0</v>
      </c>
      <c r="N466" s="89" t="e">
        <f t="shared" si="155"/>
        <v>#DIV/0!</v>
      </c>
      <c r="O466" s="465"/>
    </row>
    <row r="467" spans="1:15" ht="13.5" hidden="1">
      <c r="A467" s="406"/>
      <c r="B467" s="138"/>
      <c r="C467" s="440"/>
      <c r="D467" s="440">
        <f t="shared" si="151"/>
        <v>0</v>
      </c>
      <c r="E467" s="440"/>
      <c r="F467" s="109"/>
      <c r="G467" s="109"/>
      <c r="H467" s="109"/>
      <c r="I467" s="89"/>
      <c r="J467" s="89"/>
      <c r="K467" s="109"/>
      <c r="L467" s="89"/>
      <c r="M467" s="109"/>
      <c r="N467" s="89"/>
      <c r="O467" s="465"/>
    </row>
    <row r="468" spans="1:19" s="69" customFormat="1" ht="13.5">
      <c r="A468" s="405" t="s">
        <v>285</v>
      </c>
      <c r="B468" s="103" t="s">
        <v>259</v>
      </c>
      <c r="C468" s="467">
        <f>C469+C474</f>
        <v>22580</v>
      </c>
      <c r="D468" s="467">
        <f t="shared" si="151"/>
        <v>2996.881014002256</v>
      </c>
      <c r="E468" s="467">
        <f>E469+E474</f>
        <v>2996.88</v>
      </c>
      <c r="F468" s="390">
        <f>F469+F474</f>
        <v>0</v>
      </c>
      <c r="G468" s="390">
        <f>G469+G474</f>
        <v>0</v>
      </c>
      <c r="H468" s="390">
        <f>H469+H474</f>
        <v>0</v>
      </c>
      <c r="I468" s="457"/>
      <c r="J468" s="457"/>
      <c r="K468" s="390">
        <f>K469+K474</f>
        <v>0</v>
      </c>
      <c r="L468" s="457"/>
      <c r="M468" s="390">
        <f>M469+M474</f>
        <v>0</v>
      </c>
      <c r="N468" s="457"/>
      <c r="O468" s="440"/>
      <c r="P468" s="479"/>
      <c r="Q468" s="479"/>
      <c r="R468" s="479"/>
      <c r="S468" s="479"/>
    </row>
    <row r="469" spans="1:19" s="69" customFormat="1" ht="13.5">
      <c r="A469" s="409">
        <v>31</v>
      </c>
      <c r="B469" s="441" t="s">
        <v>54</v>
      </c>
      <c r="C469" s="457">
        <f>C470+C472</f>
        <v>22580</v>
      </c>
      <c r="D469" s="457">
        <f t="shared" si="151"/>
        <v>2996.881014002256</v>
      </c>
      <c r="E469" s="457">
        <f>E470+E472</f>
        <v>2996.88</v>
      </c>
      <c r="F469" s="108">
        <f>F470+F472</f>
        <v>0</v>
      </c>
      <c r="G469" s="108">
        <f>G470+G472</f>
        <v>0</v>
      </c>
      <c r="H469" s="108">
        <f>H470+H472</f>
        <v>0</v>
      </c>
      <c r="I469" s="457"/>
      <c r="J469" s="457"/>
      <c r="K469" s="108">
        <f>K470+K472</f>
        <v>0</v>
      </c>
      <c r="L469" s="457"/>
      <c r="M469" s="108">
        <f>M470+M472</f>
        <v>0</v>
      </c>
      <c r="N469" s="457"/>
      <c r="O469" s="440"/>
      <c r="P469" s="479"/>
      <c r="Q469" s="479"/>
      <c r="R469" s="479"/>
      <c r="S469" s="479"/>
    </row>
    <row r="470" spans="1:19" s="69" customFormat="1" ht="13.5">
      <c r="A470" s="409">
        <v>311</v>
      </c>
      <c r="B470" s="441" t="s">
        <v>97</v>
      </c>
      <c r="C470" s="467">
        <f aca="true" t="shared" si="158" ref="C470:M470">C471</f>
        <v>19193</v>
      </c>
      <c r="D470" s="467">
        <f t="shared" si="151"/>
        <v>2547.3488619019176</v>
      </c>
      <c r="E470" s="467">
        <f t="shared" si="158"/>
        <v>2547.35</v>
      </c>
      <c r="F470" s="390">
        <f t="shared" si="158"/>
        <v>0</v>
      </c>
      <c r="G470" s="390">
        <f t="shared" si="158"/>
        <v>0</v>
      </c>
      <c r="H470" s="390">
        <f t="shared" si="158"/>
        <v>0</v>
      </c>
      <c r="I470" s="457"/>
      <c r="J470" s="457"/>
      <c r="K470" s="390">
        <f t="shared" si="158"/>
        <v>0</v>
      </c>
      <c r="L470" s="457"/>
      <c r="M470" s="390">
        <f t="shared" si="158"/>
        <v>0</v>
      </c>
      <c r="N470" s="457"/>
      <c r="O470" s="440"/>
      <c r="P470" s="479"/>
      <c r="Q470" s="479"/>
      <c r="R470" s="479"/>
      <c r="S470" s="479"/>
    </row>
    <row r="471" spans="1:19" s="69" customFormat="1" ht="13.5">
      <c r="A471" s="406">
        <v>3111</v>
      </c>
      <c r="B471" s="138" t="s">
        <v>56</v>
      </c>
      <c r="C471" s="105">
        <v>19193</v>
      </c>
      <c r="D471" s="105">
        <f t="shared" si="151"/>
        <v>2547.3488619019176</v>
      </c>
      <c r="E471" s="105">
        <v>2547.35</v>
      </c>
      <c r="F471" s="89">
        <f>ROUND('posebni dio KN_NE VRIJEDI'!N469/'bilanca KN_NE VRIJEDI'!$E$30,0)</f>
        <v>0</v>
      </c>
      <c r="G471" s="89">
        <f>ROUND('posebni dio KN_NE VRIJEDI'!O469/'bilanca KN_NE VRIJEDI'!$E$30,0)</f>
        <v>0</v>
      </c>
      <c r="H471" s="89">
        <f>ROUND('posebni dio KN_NE VRIJEDI'!O469/'bilanca KN_NE VRIJEDI'!$E$30,0)</f>
        <v>0</v>
      </c>
      <c r="I471" s="89"/>
      <c r="J471" s="89"/>
      <c r="K471" s="89">
        <f>ROUND('posebni dio KN_NE VRIJEDI'!Q469/'bilanca KN_NE VRIJEDI'!$E$30,0)</f>
        <v>0</v>
      </c>
      <c r="L471" s="89"/>
      <c r="M471" s="89">
        <f>ROUND('posebni dio KN_NE VRIJEDI'!S469/'bilanca KN_NE VRIJEDI'!$E$30,0)</f>
        <v>0</v>
      </c>
      <c r="N471" s="89"/>
      <c r="O471" s="440"/>
      <c r="P471" s="479"/>
      <c r="Q471" s="479"/>
      <c r="R471" s="479"/>
      <c r="S471" s="479"/>
    </row>
    <row r="472" spans="1:19" s="69" customFormat="1" ht="13.5">
      <c r="A472" s="405">
        <v>313</v>
      </c>
      <c r="B472" s="441" t="s">
        <v>59</v>
      </c>
      <c r="C472" s="457">
        <f aca="true" t="shared" si="159" ref="C472:M472">C473</f>
        <v>3387</v>
      </c>
      <c r="D472" s="457">
        <f t="shared" si="151"/>
        <v>449.5321521003384</v>
      </c>
      <c r="E472" s="457">
        <f t="shared" si="159"/>
        <v>449.53</v>
      </c>
      <c r="F472" s="108">
        <f t="shared" si="159"/>
        <v>0</v>
      </c>
      <c r="G472" s="108">
        <f t="shared" si="159"/>
        <v>0</v>
      </c>
      <c r="H472" s="108">
        <f t="shared" si="159"/>
        <v>0</v>
      </c>
      <c r="I472" s="457"/>
      <c r="J472" s="457"/>
      <c r="K472" s="108">
        <f t="shared" si="159"/>
        <v>0</v>
      </c>
      <c r="L472" s="457"/>
      <c r="M472" s="108">
        <f t="shared" si="159"/>
        <v>0</v>
      </c>
      <c r="N472" s="457"/>
      <c r="O472" s="440"/>
      <c r="P472" s="479"/>
      <c r="Q472" s="479"/>
      <c r="R472" s="479"/>
      <c r="S472" s="479"/>
    </row>
    <row r="473" spans="1:19" s="69" customFormat="1" ht="13.5">
      <c r="A473" s="406">
        <v>3132</v>
      </c>
      <c r="B473" s="138" t="s">
        <v>95</v>
      </c>
      <c r="C473" s="105">
        <v>3387</v>
      </c>
      <c r="D473" s="105">
        <f t="shared" si="151"/>
        <v>449.5321521003384</v>
      </c>
      <c r="E473" s="105">
        <v>449.53</v>
      </c>
      <c r="F473" s="89">
        <f>ROUND('posebni dio KN_NE VRIJEDI'!N471/'bilanca KN_NE VRIJEDI'!$E$30,0)</f>
        <v>0</v>
      </c>
      <c r="G473" s="89">
        <f>ROUND('posebni dio KN_NE VRIJEDI'!O471/'bilanca KN_NE VRIJEDI'!$E$30,0)</f>
        <v>0</v>
      </c>
      <c r="H473" s="89">
        <f>ROUND('posebni dio KN_NE VRIJEDI'!O471/'bilanca KN_NE VRIJEDI'!$E$30,0)</f>
        <v>0</v>
      </c>
      <c r="I473" s="89"/>
      <c r="J473" s="89"/>
      <c r="K473" s="89">
        <f>ROUND('posebni dio KN_NE VRIJEDI'!Q471/'bilanca KN_NE VRIJEDI'!$E$30,0)</f>
        <v>0</v>
      </c>
      <c r="L473" s="89"/>
      <c r="M473" s="89">
        <f>ROUND('posebni dio KN_NE VRIJEDI'!S471/'bilanca KN_NE VRIJEDI'!$E$30,0)</f>
        <v>0</v>
      </c>
      <c r="N473" s="89"/>
      <c r="O473" s="440"/>
      <c r="P473" s="479"/>
      <c r="Q473" s="479"/>
      <c r="R473" s="479"/>
      <c r="S473" s="479"/>
    </row>
    <row r="474" spans="1:19" s="69" customFormat="1" ht="13.5">
      <c r="A474" s="480">
        <v>32</v>
      </c>
      <c r="B474" s="481" t="s">
        <v>5</v>
      </c>
      <c r="C474" s="457">
        <f aca="true" t="shared" si="160" ref="C474:M475">C475</f>
        <v>0</v>
      </c>
      <c r="D474" s="457">
        <f t="shared" si="151"/>
        <v>0</v>
      </c>
      <c r="E474" s="457">
        <f t="shared" si="160"/>
        <v>0</v>
      </c>
      <c r="F474" s="108">
        <f t="shared" si="160"/>
        <v>0</v>
      </c>
      <c r="G474" s="108">
        <f t="shared" si="160"/>
        <v>0</v>
      </c>
      <c r="H474" s="108">
        <f t="shared" si="160"/>
        <v>0</v>
      </c>
      <c r="I474" s="457"/>
      <c r="J474" s="457"/>
      <c r="K474" s="108">
        <f t="shared" si="160"/>
        <v>0</v>
      </c>
      <c r="L474" s="457"/>
      <c r="M474" s="108">
        <f t="shared" si="160"/>
        <v>0</v>
      </c>
      <c r="N474" s="457"/>
      <c r="O474" s="440"/>
      <c r="P474" s="479"/>
      <c r="Q474" s="479"/>
      <c r="R474" s="479"/>
      <c r="S474" s="479"/>
    </row>
    <row r="475" spans="1:19" s="69" customFormat="1" ht="13.5">
      <c r="A475" s="482">
        <v>322</v>
      </c>
      <c r="B475" s="483" t="s">
        <v>62</v>
      </c>
      <c r="C475" s="467">
        <f t="shared" si="160"/>
        <v>0</v>
      </c>
      <c r="D475" s="467">
        <f t="shared" si="151"/>
        <v>0</v>
      </c>
      <c r="E475" s="467">
        <f t="shared" si="160"/>
        <v>0</v>
      </c>
      <c r="F475" s="390">
        <f t="shared" si="160"/>
        <v>0</v>
      </c>
      <c r="G475" s="390">
        <f t="shared" si="160"/>
        <v>0</v>
      </c>
      <c r="H475" s="390">
        <f t="shared" si="160"/>
        <v>0</v>
      </c>
      <c r="I475" s="457"/>
      <c r="J475" s="457"/>
      <c r="K475" s="390">
        <f t="shared" si="160"/>
        <v>0</v>
      </c>
      <c r="L475" s="457"/>
      <c r="M475" s="390">
        <f t="shared" si="160"/>
        <v>0</v>
      </c>
      <c r="N475" s="457"/>
      <c r="O475" s="440"/>
      <c r="P475" s="479"/>
      <c r="Q475" s="479"/>
      <c r="R475" s="479"/>
      <c r="S475" s="479"/>
    </row>
    <row r="476" spans="1:19" s="69" customFormat="1" ht="13.5">
      <c r="A476" s="484">
        <v>3224</v>
      </c>
      <c r="B476" s="485" t="s">
        <v>10</v>
      </c>
      <c r="C476" s="105"/>
      <c r="D476" s="105">
        <f t="shared" si="151"/>
        <v>0</v>
      </c>
      <c r="E476" s="105">
        <v>0</v>
      </c>
      <c r="F476" s="89">
        <v>0</v>
      </c>
      <c r="G476" s="89">
        <v>0</v>
      </c>
      <c r="H476" s="89">
        <v>0</v>
      </c>
      <c r="I476" s="89"/>
      <c r="J476" s="89"/>
      <c r="K476" s="89">
        <v>0</v>
      </c>
      <c r="L476" s="89"/>
      <c r="M476" s="89">
        <v>0</v>
      </c>
      <c r="N476" s="89"/>
      <c r="O476" s="440"/>
      <c r="P476" s="479"/>
      <c r="Q476" s="479"/>
      <c r="R476" s="479"/>
      <c r="S476" s="479"/>
    </row>
    <row r="477" spans="1:19" s="69" customFormat="1" ht="13.5">
      <c r="A477" s="486"/>
      <c r="B477" s="487"/>
      <c r="C477" s="440"/>
      <c r="D477" s="440"/>
      <c r="E477" s="440"/>
      <c r="F477" s="109"/>
      <c r="G477" s="109"/>
      <c r="H477" s="109"/>
      <c r="I477" s="551"/>
      <c r="J477" s="551"/>
      <c r="K477" s="109"/>
      <c r="L477" s="551"/>
      <c r="M477" s="109"/>
      <c r="N477" s="551"/>
      <c r="O477" s="440"/>
      <c r="P477" s="479"/>
      <c r="Q477" s="479"/>
      <c r="R477" s="479"/>
      <c r="S477" s="479"/>
    </row>
    <row r="478" spans="1:19" s="69" customFormat="1" ht="13.5">
      <c r="A478" s="480" t="s">
        <v>286</v>
      </c>
      <c r="B478" s="488" t="s">
        <v>287</v>
      </c>
      <c r="C478" s="467">
        <f>C479+C482</f>
        <v>11717</v>
      </c>
      <c r="D478" s="467">
        <f>C478/$O$2</f>
        <v>1555.1131461941734</v>
      </c>
      <c r="E478" s="467">
        <f>E479+E482</f>
        <v>1555.11</v>
      </c>
      <c r="F478" s="388">
        <f>F479+F482</f>
        <v>2000</v>
      </c>
      <c r="G478" s="388">
        <f>G479+G482</f>
        <v>2000</v>
      </c>
      <c r="H478" s="388">
        <f>H479+H482</f>
        <v>0</v>
      </c>
      <c r="I478" s="457"/>
      <c r="J478" s="457"/>
      <c r="K478" s="388">
        <f>K479+K482</f>
        <v>0</v>
      </c>
      <c r="L478" s="457"/>
      <c r="M478" s="388">
        <f>M479+M482</f>
        <v>0</v>
      </c>
      <c r="N478" s="457"/>
      <c r="O478" s="440"/>
      <c r="P478" s="479"/>
      <c r="Q478" s="479"/>
      <c r="R478" s="479"/>
      <c r="S478" s="479"/>
    </row>
    <row r="479" spans="1:19" s="69" customFormat="1" ht="13.5">
      <c r="A479" s="480">
        <v>32</v>
      </c>
      <c r="B479" s="488" t="s">
        <v>5</v>
      </c>
      <c r="C479" s="457">
        <f aca="true" t="shared" si="161" ref="C479:M480">C480</f>
        <v>11717</v>
      </c>
      <c r="D479" s="457">
        <f>C479/$O$2</f>
        <v>1555.1131461941734</v>
      </c>
      <c r="E479" s="457">
        <f t="shared" si="161"/>
        <v>1555.11</v>
      </c>
      <c r="F479" s="78">
        <f t="shared" si="161"/>
        <v>2000</v>
      </c>
      <c r="G479" s="78">
        <f t="shared" si="161"/>
        <v>2000</v>
      </c>
      <c r="H479" s="78">
        <f t="shared" si="161"/>
        <v>0</v>
      </c>
      <c r="I479" s="457"/>
      <c r="J479" s="457"/>
      <c r="K479" s="78">
        <f t="shared" si="161"/>
        <v>0</v>
      </c>
      <c r="L479" s="457"/>
      <c r="M479" s="78">
        <f t="shared" si="161"/>
        <v>0</v>
      </c>
      <c r="N479" s="457"/>
      <c r="O479" s="440"/>
      <c r="P479" s="479"/>
      <c r="Q479" s="479"/>
      <c r="R479" s="479"/>
      <c r="S479" s="479"/>
    </row>
    <row r="480" spans="1:19" s="69" customFormat="1" ht="13.5">
      <c r="A480" s="480">
        <v>321</v>
      </c>
      <c r="B480" s="488" t="s">
        <v>9</v>
      </c>
      <c r="C480" s="467">
        <f t="shared" si="161"/>
        <v>11717</v>
      </c>
      <c r="D480" s="467">
        <f>C480/$O$2</f>
        <v>1555.1131461941734</v>
      </c>
      <c r="E480" s="467">
        <f t="shared" si="161"/>
        <v>1555.11</v>
      </c>
      <c r="F480" s="388">
        <f t="shared" si="161"/>
        <v>2000</v>
      </c>
      <c r="G480" s="388">
        <f t="shared" si="161"/>
        <v>2000</v>
      </c>
      <c r="H480" s="388">
        <f t="shared" si="161"/>
        <v>0</v>
      </c>
      <c r="I480" s="457"/>
      <c r="J480" s="457"/>
      <c r="K480" s="388">
        <f t="shared" si="161"/>
        <v>0</v>
      </c>
      <c r="L480" s="457"/>
      <c r="M480" s="388">
        <f t="shared" si="161"/>
        <v>0</v>
      </c>
      <c r="N480" s="457"/>
      <c r="O480" s="440"/>
      <c r="P480" s="479"/>
      <c r="Q480" s="479"/>
      <c r="R480" s="479"/>
      <c r="S480" s="479"/>
    </row>
    <row r="481" spans="1:19" s="69" customFormat="1" ht="13.5">
      <c r="A481" s="484">
        <v>3211</v>
      </c>
      <c r="B481" s="36" t="s">
        <v>60</v>
      </c>
      <c r="C481" s="105">
        <v>11717</v>
      </c>
      <c r="D481" s="105">
        <f>C481/$O$2</f>
        <v>1555.1131461941734</v>
      </c>
      <c r="E481" s="105">
        <v>1555.11</v>
      </c>
      <c r="F481" s="89">
        <v>2000</v>
      </c>
      <c r="G481" s="89">
        <v>2000</v>
      </c>
      <c r="H481" s="89">
        <v>0</v>
      </c>
      <c r="I481" s="105"/>
      <c r="J481" s="105"/>
      <c r="K481" s="89">
        <v>0</v>
      </c>
      <c r="L481" s="89"/>
      <c r="M481" s="89">
        <v>0</v>
      </c>
      <c r="N481" s="89"/>
      <c r="O481" s="440"/>
      <c r="P481" s="479"/>
      <c r="Q481" s="479"/>
      <c r="R481" s="479"/>
      <c r="S481" s="479"/>
    </row>
    <row r="482" spans="1:19" s="69" customFormat="1" ht="13.5" hidden="1">
      <c r="A482" s="489">
        <v>36</v>
      </c>
      <c r="B482" s="490" t="s">
        <v>274</v>
      </c>
      <c r="C482" s="457">
        <f aca="true" t="shared" si="162" ref="C482:M483">C483</f>
        <v>0</v>
      </c>
      <c r="D482" s="457">
        <f t="shared" si="162"/>
        <v>0</v>
      </c>
      <c r="E482" s="457">
        <f t="shared" si="162"/>
        <v>0</v>
      </c>
      <c r="F482" s="108">
        <f t="shared" si="162"/>
        <v>0</v>
      </c>
      <c r="G482" s="108">
        <f t="shared" si="162"/>
        <v>0</v>
      </c>
      <c r="H482" s="548">
        <f t="shared" si="162"/>
        <v>0</v>
      </c>
      <c r="I482" s="546"/>
      <c r="J482" s="546"/>
      <c r="K482" s="548">
        <f t="shared" si="162"/>
        <v>0</v>
      </c>
      <c r="L482" s="546"/>
      <c r="M482" s="548">
        <f t="shared" si="162"/>
        <v>0</v>
      </c>
      <c r="N482" s="546"/>
      <c r="O482" s="517"/>
      <c r="P482" s="479"/>
      <c r="Q482" s="479"/>
      <c r="R482" s="479"/>
      <c r="S482" s="479"/>
    </row>
    <row r="483" spans="1:19" s="69" customFormat="1" ht="13.5" hidden="1">
      <c r="A483" s="489">
        <v>368</v>
      </c>
      <c r="B483" s="490" t="s">
        <v>278</v>
      </c>
      <c r="C483" s="467">
        <f t="shared" si="162"/>
        <v>0</v>
      </c>
      <c r="D483" s="467">
        <f t="shared" si="162"/>
        <v>0</v>
      </c>
      <c r="E483" s="467">
        <f t="shared" si="162"/>
        <v>0</v>
      </c>
      <c r="F483" s="390">
        <f t="shared" si="162"/>
        <v>0</v>
      </c>
      <c r="G483" s="390">
        <f t="shared" si="162"/>
        <v>0</v>
      </c>
      <c r="H483" s="547">
        <f t="shared" si="162"/>
        <v>0</v>
      </c>
      <c r="I483" s="546"/>
      <c r="J483" s="546"/>
      <c r="K483" s="547">
        <f t="shared" si="162"/>
        <v>0</v>
      </c>
      <c r="L483" s="546"/>
      <c r="M483" s="547">
        <f t="shared" si="162"/>
        <v>0</v>
      </c>
      <c r="N483" s="546"/>
      <c r="O483" s="517"/>
      <c r="P483" s="479"/>
      <c r="Q483" s="479"/>
      <c r="R483" s="479"/>
      <c r="S483" s="479"/>
    </row>
    <row r="484" spans="1:19" s="69" customFormat="1" ht="13.5" hidden="1">
      <c r="A484" s="491">
        <v>3681</v>
      </c>
      <c r="B484" s="69" t="s">
        <v>279</v>
      </c>
      <c r="C484" s="105"/>
      <c r="D484" s="105"/>
      <c r="E484" s="105"/>
      <c r="F484" s="89">
        <v>0</v>
      </c>
      <c r="G484" s="89">
        <v>0</v>
      </c>
      <c r="H484" s="540">
        <v>0</v>
      </c>
      <c r="I484" s="540"/>
      <c r="J484" s="540"/>
      <c r="K484" s="540">
        <v>0</v>
      </c>
      <c r="L484" s="540"/>
      <c r="M484" s="540">
        <v>0</v>
      </c>
      <c r="N484" s="540"/>
      <c r="O484" s="517"/>
      <c r="P484" s="479"/>
      <c r="Q484" s="479"/>
      <c r="R484" s="479"/>
      <c r="S484" s="479"/>
    </row>
    <row r="485" spans="1:2" ht="11.25">
      <c r="A485" s="492"/>
      <c r="B485" s="493"/>
    </row>
    <row r="487" spans="1:2" ht="11.25">
      <c r="A487" s="495"/>
      <c r="B487" s="496"/>
    </row>
    <row r="488" spans="1:2" ht="11.25">
      <c r="A488" s="497"/>
      <c r="B488" s="498"/>
    </row>
    <row r="490" spans="1:5" ht="11.25">
      <c r="A490" s="492"/>
      <c r="B490" s="493"/>
      <c r="C490" s="499"/>
      <c r="D490" s="499"/>
      <c r="E490" s="499"/>
    </row>
    <row r="492" spans="1:2" ht="11.25">
      <c r="A492" s="492"/>
      <c r="B492" s="493"/>
    </row>
    <row r="494" spans="1:2" ht="11.25">
      <c r="A494" s="495"/>
      <c r="B494" s="496"/>
    </row>
    <row r="495" spans="1:2" ht="11.25">
      <c r="A495" s="497"/>
      <c r="B495" s="498"/>
    </row>
    <row r="497" spans="1:5" ht="11.25">
      <c r="A497" s="492"/>
      <c r="B497" s="493"/>
      <c r="C497" s="499"/>
      <c r="D497" s="499"/>
      <c r="E497" s="499"/>
    </row>
    <row r="499" spans="1:2" ht="11.25">
      <c r="A499" s="492"/>
      <c r="B499" s="493"/>
    </row>
    <row r="501" spans="1:2" ht="11.25">
      <c r="A501" s="495"/>
      <c r="B501" s="496"/>
    </row>
    <row r="502" spans="1:2" ht="11.25">
      <c r="A502" s="497"/>
      <c r="B502" s="498"/>
    </row>
    <row r="504" spans="1:5" ht="11.25">
      <c r="A504" s="492"/>
      <c r="B504" s="493"/>
      <c r="C504" s="499"/>
      <c r="D504" s="499"/>
      <c r="E504" s="499"/>
    </row>
    <row r="506" spans="1:2" ht="11.25">
      <c r="A506" s="492"/>
      <c r="B506" s="493"/>
    </row>
    <row r="507" spans="1:2" ht="11.25">
      <c r="A507" s="492"/>
      <c r="B507" s="493"/>
    </row>
    <row r="508" spans="1:2" ht="11.25">
      <c r="A508" s="500"/>
      <c r="B508" s="501"/>
    </row>
    <row r="509" spans="1:2" ht="11.25">
      <c r="A509" s="497"/>
      <c r="B509" s="498"/>
    </row>
    <row r="511" spans="1:5" ht="11.25">
      <c r="A511" s="492"/>
      <c r="B511" s="502"/>
      <c r="C511" s="499"/>
      <c r="D511" s="499"/>
      <c r="E511" s="499"/>
    </row>
    <row r="513" spans="1:2" ht="11.25">
      <c r="A513" s="492"/>
      <c r="B513" s="502"/>
    </row>
    <row r="515" spans="1:2" ht="11.25">
      <c r="A515" s="495"/>
      <c r="B515" s="496"/>
    </row>
    <row r="516" spans="1:2" ht="11.25">
      <c r="A516" s="497"/>
      <c r="B516" s="498"/>
    </row>
    <row r="518" spans="1:5" ht="11.25">
      <c r="A518" s="492"/>
      <c r="B518" s="493"/>
      <c r="C518" s="499"/>
      <c r="D518" s="499"/>
      <c r="E518" s="499"/>
    </row>
    <row r="520" spans="1:2" ht="11.25">
      <c r="A520" s="492"/>
      <c r="B520" s="493"/>
    </row>
    <row r="522" spans="1:2" ht="11.25">
      <c r="A522" s="495"/>
      <c r="B522" s="496"/>
    </row>
    <row r="523" spans="1:2" ht="11.25">
      <c r="A523" s="497"/>
      <c r="B523" s="498"/>
    </row>
    <row r="525" spans="1:5" ht="11.25">
      <c r="A525" s="492"/>
      <c r="B525" s="493"/>
      <c r="C525" s="499"/>
      <c r="D525" s="499"/>
      <c r="E525" s="499"/>
    </row>
    <row r="527" spans="1:2" ht="11.25">
      <c r="A527" s="492"/>
      <c r="B527" s="493"/>
    </row>
    <row r="529" spans="1:2" ht="11.25">
      <c r="A529" s="495"/>
      <c r="B529" s="496"/>
    </row>
    <row r="530" spans="1:2" ht="11.25">
      <c r="A530" s="497"/>
      <c r="B530" s="498"/>
    </row>
    <row r="532" spans="1:5" ht="11.25">
      <c r="A532" s="492"/>
      <c r="B532" s="493"/>
      <c r="C532" s="499"/>
      <c r="D532" s="499"/>
      <c r="E532" s="499"/>
    </row>
    <row r="534" spans="1:2" ht="11.25">
      <c r="A534" s="492"/>
      <c r="B534" s="493"/>
    </row>
    <row r="536" spans="1:2" ht="11.25">
      <c r="A536" s="495"/>
      <c r="B536" s="496"/>
    </row>
    <row r="537" spans="1:2" ht="11.25">
      <c r="A537" s="497"/>
      <c r="B537" s="498"/>
    </row>
    <row r="539" spans="1:5" ht="11.25">
      <c r="A539" s="492"/>
      <c r="B539" s="493"/>
      <c r="C539" s="499"/>
      <c r="D539" s="499"/>
      <c r="E539" s="499"/>
    </row>
    <row r="541" spans="1:2" ht="11.25">
      <c r="A541" s="492"/>
      <c r="B541" s="493"/>
    </row>
    <row r="543" spans="1:5" ht="11.25">
      <c r="A543" s="492"/>
      <c r="B543" s="493"/>
      <c r="C543" s="503"/>
      <c r="D543" s="503"/>
      <c r="E543" s="503"/>
    </row>
    <row r="545" spans="1:5" ht="11.25">
      <c r="A545" s="492"/>
      <c r="B545" s="493"/>
      <c r="C545" s="503"/>
      <c r="D545" s="503"/>
      <c r="E545" s="503"/>
    </row>
    <row r="547" spans="1:5" ht="11.25">
      <c r="A547" s="492"/>
      <c r="B547" s="493"/>
      <c r="C547" s="499"/>
      <c r="D547" s="499"/>
      <c r="E547" s="499"/>
    </row>
    <row r="549" spans="1:5" ht="11.25">
      <c r="A549" s="492"/>
      <c r="B549" s="493"/>
      <c r="C549" s="503"/>
      <c r="D549" s="503"/>
      <c r="E549" s="503"/>
    </row>
    <row r="551" spans="1:5" ht="11.25">
      <c r="A551" s="492"/>
      <c r="B551" s="493"/>
      <c r="C551" s="503"/>
      <c r="D551" s="503"/>
      <c r="E551" s="503"/>
    </row>
    <row r="553" spans="1:5" ht="11.25">
      <c r="A553" s="492"/>
      <c r="B553" s="493"/>
      <c r="C553" s="504"/>
      <c r="D553" s="504"/>
      <c r="E553" s="504"/>
    </row>
    <row r="555" ht="11.25">
      <c r="A555" s="505"/>
    </row>
    <row r="556" ht="11.25">
      <c r="A556" s="500"/>
    </row>
    <row r="557" spans="1:2" ht="11.25">
      <c r="A557" s="506"/>
      <c r="B557" s="507"/>
    </row>
    <row r="558" ht="11.25">
      <c r="B558" s="421"/>
    </row>
    <row r="559" spans="1:2" ht="11.25">
      <c r="A559" s="492"/>
      <c r="B559" s="502"/>
    </row>
    <row r="560" ht="11.25">
      <c r="A560" s="505"/>
    </row>
    <row r="561" ht="11.25">
      <c r="A561" s="500"/>
    </row>
    <row r="562" spans="1:2" ht="11.25">
      <c r="A562" s="508"/>
      <c r="B562" s="421"/>
    </row>
    <row r="563" spans="1:2" ht="11.25">
      <c r="A563" s="508"/>
      <c r="B563" s="421"/>
    </row>
    <row r="564" spans="1:2" ht="11.25">
      <c r="A564" s="492"/>
      <c r="B564" s="502"/>
    </row>
    <row r="565" ht="11.25">
      <c r="A565" s="505"/>
    </row>
    <row r="566" ht="11.25">
      <c r="A566" s="500"/>
    </row>
    <row r="567" spans="1:2" ht="11.25">
      <c r="A567" s="508"/>
      <c r="B567" s="421"/>
    </row>
    <row r="568" spans="1:2" ht="11.25">
      <c r="A568" s="508"/>
      <c r="B568" s="421"/>
    </row>
    <row r="569" spans="1:2" ht="11.25">
      <c r="A569" s="492"/>
      <c r="B569" s="502"/>
    </row>
    <row r="570" ht="11.25">
      <c r="A570" s="505"/>
    </row>
    <row r="571" ht="11.25">
      <c r="A571" s="500"/>
    </row>
    <row r="572" spans="1:2" ht="11.25">
      <c r="A572" s="508"/>
      <c r="B572" s="421"/>
    </row>
    <row r="573" ht="11.25">
      <c r="A573" s="500"/>
    </row>
    <row r="574" spans="1:2" ht="11.25">
      <c r="A574" s="492"/>
      <c r="B574" s="502"/>
    </row>
    <row r="575" ht="11.25">
      <c r="A575" s="500"/>
    </row>
    <row r="576" ht="11.25">
      <c r="A576" s="500"/>
    </row>
    <row r="577" spans="1:2" ht="11.25">
      <c r="A577" s="508"/>
      <c r="B577" s="421"/>
    </row>
    <row r="578" ht="11.25">
      <c r="A578" s="500"/>
    </row>
    <row r="579" ht="11.25">
      <c r="A579" s="500"/>
    </row>
    <row r="580" spans="1:2" ht="11.25">
      <c r="A580" s="508"/>
      <c r="B580" s="421"/>
    </row>
    <row r="581" ht="11.25">
      <c r="A581" s="500"/>
    </row>
    <row r="582" ht="11.25">
      <c r="A582" s="500"/>
    </row>
    <row r="583" spans="1:2" ht="11.25">
      <c r="A583" s="508"/>
      <c r="B583" s="421"/>
    </row>
    <row r="584" spans="1:2" ht="11.25">
      <c r="A584" s="508"/>
      <c r="B584" s="421"/>
    </row>
    <row r="585" spans="1:2" ht="11.25">
      <c r="A585" s="508"/>
      <c r="B585" s="421"/>
    </row>
    <row r="586" ht="11.25">
      <c r="A586" s="500"/>
    </row>
    <row r="587" ht="11.25">
      <c r="A587" s="500"/>
    </row>
    <row r="588" spans="1:2" ht="11.25">
      <c r="A588" s="508"/>
      <c r="B588" s="509"/>
    </row>
    <row r="589" ht="11.25">
      <c r="A589" s="500"/>
    </row>
    <row r="590" ht="11.25">
      <c r="A590" s="500"/>
    </row>
    <row r="591" spans="1:2" ht="11.25">
      <c r="A591" s="508"/>
      <c r="B591" s="421"/>
    </row>
    <row r="592" ht="11.25">
      <c r="A592" s="500"/>
    </row>
    <row r="593" ht="11.25">
      <c r="A593" s="500"/>
    </row>
    <row r="594" spans="1:2" ht="11.25">
      <c r="A594" s="508"/>
      <c r="B594" s="421"/>
    </row>
    <row r="595" ht="11.25">
      <c r="A595" s="500"/>
    </row>
    <row r="596" ht="11.25">
      <c r="A596" s="500"/>
    </row>
    <row r="597" spans="1:2" ht="11.25">
      <c r="A597" s="508"/>
      <c r="B597" s="421"/>
    </row>
    <row r="598" ht="11.25">
      <c r="A598" s="500"/>
    </row>
    <row r="599" ht="11.25">
      <c r="A599" s="500"/>
    </row>
    <row r="600" spans="1:2" ht="11.25">
      <c r="A600" s="508"/>
      <c r="B600" s="421"/>
    </row>
    <row r="601" ht="11.25">
      <c r="A601" s="500"/>
    </row>
    <row r="602" ht="11.25">
      <c r="A602" s="500"/>
    </row>
    <row r="603" spans="1:2" ht="11.25">
      <c r="A603" s="508"/>
      <c r="B603" s="421"/>
    </row>
    <row r="604" ht="11.25">
      <c r="A604" s="500"/>
    </row>
    <row r="605" ht="11.25">
      <c r="A605" s="500"/>
    </row>
    <row r="606" spans="1:2" ht="11.25">
      <c r="A606" s="508"/>
      <c r="B606" s="421"/>
    </row>
    <row r="607" ht="11.25">
      <c r="A607" s="500"/>
    </row>
    <row r="608" ht="11.25">
      <c r="A608" s="500"/>
    </row>
    <row r="609" spans="1:2" ht="11.25">
      <c r="A609" s="508"/>
      <c r="B609" s="421"/>
    </row>
    <row r="610" ht="11.25">
      <c r="A610" s="500"/>
    </row>
    <row r="611" ht="11.25">
      <c r="A611" s="500"/>
    </row>
    <row r="612" spans="1:2" ht="11.25">
      <c r="A612" s="508"/>
      <c r="B612" s="421"/>
    </row>
    <row r="613" ht="11.25">
      <c r="A613" s="500"/>
    </row>
    <row r="614" ht="11.25">
      <c r="A614" s="500"/>
    </row>
    <row r="615" spans="1:2" ht="11.25">
      <c r="A615" s="508"/>
      <c r="B615" s="421"/>
    </row>
    <row r="616" ht="11.25">
      <c r="B616" s="421"/>
    </row>
    <row r="617" ht="11.25">
      <c r="A617" s="500"/>
    </row>
    <row r="618" spans="1:2" ht="11.25">
      <c r="A618" s="508"/>
      <c r="B618" s="421"/>
    </row>
    <row r="619" spans="1:2" ht="11.25">
      <c r="A619" s="508"/>
      <c r="B619" s="421"/>
    </row>
    <row r="620" ht="11.25">
      <c r="A620" s="500"/>
    </row>
    <row r="621" spans="1:2" ht="11.25">
      <c r="A621" s="508"/>
      <c r="B621" s="421"/>
    </row>
    <row r="622" spans="1:2" ht="11.25">
      <c r="A622" s="508"/>
      <c r="B622" s="421"/>
    </row>
    <row r="623" spans="1:2" ht="11.25">
      <c r="A623" s="492"/>
      <c r="B623" s="502"/>
    </row>
    <row r="624" spans="1:2" ht="11.25">
      <c r="A624" s="508"/>
      <c r="B624" s="421"/>
    </row>
    <row r="625" ht="11.25">
      <c r="A625" s="500"/>
    </row>
    <row r="626" spans="1:2" ht="11.25">
      <c r="A626" s="500"/>
      <c r="B626" s="502"/>
    </row>
    <row r="627" spans="1:2" ht="11.25">
      <c r="A627" s="500"/>
      <c r="B627" s="502"/>
    </row>
    <row r="628" ht="11.25">
      <c r="A628" s="500"/>
    </row>
    <row r="629" spans="1:2" ht="11.25">
      <c r="A629" s="508"/>
      <c r="B629" s="421"/>
    </row>
    <row r="630" spans="1:2" ht="11.25">
      <c r="A630" s="500"/>
      <c r="B630" s="502"/>
    </row>
    <row r="631" ht="11.25">
      <c r="A631" s="500"/>
    </row>
    <row r="632" spans="1:2" ht="11.25">
      <c r="A632" s="508"/>
      <c r="B632" s="421"/>
    </row>
    <row r="633" spans="1:2" ht="11.25">
      <c r="A633" s="500"/>
      <c r="B633" s="502"/>
    </row>
    <row r="634" ht="11.25">
      <c r="A634" s="500"/>
    </row>
    <row r="635" spans="1:2" ht="11.25">
      <c r="A635" s="508"/>
      <c r="B635" s="421"/>
    </row>
    <row r="636" spans="1:2" ht="11.25">
      <c r="A636" s="500"/>
      <c r="B636" s="502"/>
    </row>
    <row r="637" ht="11.25">
      <c r="A637" s="500"/>
    </row>
    <row r="638" spans="1:2" ht="11.25">
      <c r="A638" s="508"/>
      <c r="B638" s="421"/>
    </row>
    <row r="639" ht="11.25">
      <c r="A639" s="500"/>
    </row>
    <row r="640" ht="11.25">
      <c r="A640" s="500"/>
    </row>
    <row r="641" spans="1:2" ht="11.25">
      <c r="A641" s="508"/>
      <c r="B641" s="421"/>
    </row>
    <row r="642" ht="11.25">
      <c r="A642" s="500"/>
    </row>
    <row r="643" ht="11.25">
      <c r="A643" s="500"/>
    </row>
    <row r="644" spans="1:2" ht="11.25">
      <c r="A644" s="508"/>
      <c r="B644" s="421"/>
    </row>
    <row r="645" ht="11.25">
      <c r="A645" s="500"/>
    </row>
    <row r="646" spans="1:2" ht="11.25">
      <c r="A646" s="500"/>
      <c r="B646" s="508"/>
    </row>
    <row r="647" spans="1:2" ht="11.25">
      <c r="A647" s="508"/>
      <c r="B647" s="421"/>
    </row>
    <row r="648" spans="1:2" ht="11.25">
      <c r="A648" s="508"/>
      <c r="B648" s="421"/>
    </row>
    <row r="649" spans="1:2" ht="11.25">
      <c r="A649" s="508"/>
      <c r="B649" s="421"/>
    </row>
    <row r="650" ht="11.25">
      <c r="A650" s="500"/>
    </row>
    <row r="651" ht="11.25">
      <c r="A651" s="500"/>
    </row>
    <row r="652" spans="1:2" ht="11.25">
      <c r="A652" s="508"/>
      <c r="B652" s="421"/>
    </row>
    <row r="653" ht="11.25">
      <c r="A653" s="500"/>
    </row>
    <row r="654" ht="11.25">
      <c r="A654" s="500"/>
    </row>
    <row r="655" spans="1:2" ht="11.25">
      <c r="A655" s="508"/>
      <c r="B655" s="421"/>
    </row>
    <row r="656" spans="1:2" ht="11.25">
      <c r="A656" s="508"/>
      <c r="B656" s="421"/>
    </row>
    <row r="657" spans="1:2" ht="11.25">
      <c r="A657" s="508"/>
      <c r="B657" s="421"/>
    </row>
    <row r="658" spans="1:2" ht="11.25">
      <c r="A658" s="508"/>
      <c r="B658" s="421"/>
    </row>
    <row r="659" spans="1:2" ht="11.25">
      <c r="A659" s="508"/>
      <c r="B659" s="421"/>
    </row>
    <row r="660" spans="1:2" ht="11.25">
      <c r="A660" s="508"/>
      <c r="B660" s="421"/>
    </row>
    <row r="661" ht="11.25">
      <c r="A661" s="500"/>
    </row>
    <row r="662" spans="1:2" ht="11.25">
      <c r="A662" s="500"/>
      <c r="B662" s="421"/>
    </row>
    <row r="663" spans="1:2" ht="11.25">
      <c r="A663" s="510"/>
      <c r="B663" s="421"/>
    </row>
    <row r="664" spans="1:2" ht="11.25">
      <c r="A664" s="508"/>
      <c r="B664" s="421"/>
    </row>
    <row r="665" spans="1:2" ht="11.25">
      <c r="A665" s="508"/>
      <c r="B665" s="421"/>
    </row>
    <row r="666" spans="1:2" ht="11.25">
      <c r="A666" s="508"/>
      <c r="B666" s="421"/>
    </row>
    <row r="667" spans="1:2" ht="11.25">
      <c r="A667" s="508"/>
      <c r="B667" s="421"/>
    </row>
    <row r="668" spans="1:2" ht="11.25">
      <c r="A668" s="508"/>
      <c r="B668" s="421"/>
    </row>
    <row r="669" ht="11.25">
      <c r="A669" s="500"/>
    </row>
    <row r="670" ht="11.25">
      <c r="A670" s="500"/>
    </row>
    <row r="671" spans="1:2" ht="11.25">
      <c r="A671" s="508"/>
      <c r="B671" s="421"/>
    </row>
    <row r="672" ht="11.25">
      <c r="B672" s="421"/>
    </row>
    <row r="673" spans="1:2" ht="11.25">
      <c r="A673" s="500"/>
      <c r="B673" s="421"/>
    </row>
    <row r="674" spans="1:2" ht="11.25">
      <c r="A674" s="508"/>
      <c r="B674" s="421"/>
    </row>
    <row r="675" spans="1:2" ht="11.25">
      <c r="A675" s="508"/>
      <c r="B675" s="421"/>
    </row>
    <row r="676" spans="1:2" ht="11.25">
      <c r="A676" s="500"/>
      <c r="B676" s="421"/>
    </row>
    <row r="677" spans="1:2" ht="11.25">
      <c r="A677" s="508"/>
      <c r="B677" s="421"/>
    </row>
    <row r="678" ht="11.25">
      <c r="B678" s="421"/>
    </row>
    <row r="679" spans="1:2" ht="11.25">
      <c r="A679" s="495"/>
      <c r="B679" s="502"/>
    </row>
    <row r="680" ht="11.25">
      <c r="B680" s="421"/>
    </row>
    <row r="681" spans="1:2" ht="11.25">
      <c r="A681" s="500"/>
      <c r="B681" s="502"/>
    </row>
    <row r="682" ht="11.25">
      <c r="A682" s="500"/>
    </row>
    <row r="683" ht="11.25">
      <c r="A683" s="500"/>
    </row>
    <row r="684" spans="1:2" ht="11.25">
      <c r="A684" s="508"/>
      <c r="B684" s="421"/>
    </row>
    <row r="685" spans="1:2" ht="11.25">
      <c r="A685" s="508"/>
      <c r="B685" s="421"/>
    </row>
    <row r="686" ht="11.25">
      <c r="A686" s="500"/>
    </row>
    <row r="687" ht="11.25">
      <c r="A687" s="500"/>
    </row>
    <row r="688" spans="1:2" ht="11.25">
      <c r="A688" s="508"/>
      <c r="B688" s="421"/>
    </row>
    <row r="689" spans="1:2" ht="11.25">
      <c r="A689" s="508"/>
      <c r="B689" s="421"/>
    </row>
    <row r="690" spans="1:2" ht="11.25">
      <c r="A690" s="508"/>
      <c r="B690" s="421"/>
    </row>
    <row r="691" spans="1:2" ht="11.25">
      <c r="A691" s="508"/>
      <c r="B691" s="421"/>
    </row>
    <row r="692" spans="1:2" ht="11.25">
      <c r="A692" s="508"/>
      <c r="B692" s="421"/>
    </row>
    <row r="693" ht="11.25">
      <c r="A693" s="500"/>
    </row>
    <row r="694" ht="11.25">
      <c r="A694" s="500"/>
    </row>
    <row r="695" spans="1:2" ht="11.25">
      <c r="A695" s="508"/>
      <c r="B695" s="421"/>
    </row>
    <row r="696" spans="1:2" ht="11.25">
      <c r="A696" s="508"/>
      <c r="B696" s="421"/>
    </row>
    <row r="697" spans="1:2" ht="11.25">
      <c r="A697" s="508"/>
      <c r="B697" s="421"/>
    </row>
    <row r="698" spans="1:2" ht="11.25">
      <c r="A698" s="508"/>
      <c r="B698" s="421"/>
    </row>
    <row r="699" spans="1:2" ht="11.25">
      <c r="A699" s="508"/>
      <c r="B699" s="421"/>
    </row>
    <row r="700" spans="1:2" ht="11.25">
      <c r="A700" s="492"/>
      <c r="B700" s="502"/>
    </row>
    <row r="701" spans="1:2" ht="11.25">
      <c r="A701" s="508"/>
      <c r="B701" s="421"/>
    </row>
    <row r="702" spans="1:2" ht="11.25">
      <c r="A702" s="500"/>
      <c r="B702" s="502"/>
    </row>
    <row r="703" ht="11.25">
      <c r="A703" s="500"/>
    </row>
    <row r="704" ht="11.25">
      <c r="A704" s="500"/>
    </row>
    <row r="705" spans="1:2" ht="11.25">
      <c r="A705" s="508"/>
      <c r="B705" s="421"/>
    </row>
    <row r="706" spans="1:2" ht="11.25">
      <c r="A706" s="508"/>
      <c r="B706" s="421"/>
    </row>
    <row r="707" ht="11.25">
      <c r="A707" s="500"/>
    </row>
    <row r="708" spans="1:2" ht="11.25">
      <c r="A708" s="508"/>
      <c r="B708" s="421"/>
    </row>
    <row r="709" ht="11.25">
      <c r="A709" s="500"/>
    </row>
    <row r="710" ht="11.25">
      <c r="A710" s="500"/>
    </row>
    <row r="711" spans="1:2" ht="11.25">
      <c r="A711" s="508"/>
      <c r="B711" s="421"/>
    </row>
    <row r="712" spans="1:2" ht="11.25">
      <c r="A712" s="508"/>
      <c r="B712" s="421"/>
    </row>
    <row r="713" ht="11.25">
      <c r="A713" s="500"/>
    </row>
    <row r="714" ht="11.25">
      <c r="A714" s="500"/>
    </row>
    <row r="715" spans="1:2" ht="11.25">
      <c r="A715" s="508"/>
      <c r="B715" s="421"/>
    </row>
    <row r="716" ht="11.25">
      <c r="A716" s="505"/>
    </row>
    <row r="718" spans="1:5" ht="11.25">
      <c r="A718" s="492"/>
      <c r="B718" s="502"/>
      <c r="C718" s="503"/>
      <c r="D718" s="503"/>
      <c r="E718" s="503"/>
    </row>
    <row r="720" spans="1:5" ht="11.25">
      <c r="A720" s="492"/>
      <c r="B720" s="493"/>
      <c r="C720" s="503"/>
      <c r="D720" s="503"/>
      <c r="E720" s="503"/>
    </row>
    <row r="723" spans="1:2" ht="11.25">
      <c r="A723" s="497"/>
      <c r="B723" s="498"/>
    </row>
    <row r="725" spans="1:5" ht="11.25">
      <c r="A725" s="492"/>
      <c r="B725" s="493"/>
      <c r="C725" s="499"/>
      <c r="D725" s="499"/>
      <c r="E725" s="499"/>
    </row>
    <row r="727" spans="1:2" ht="11.25">
      <c r="A727" s="492"/>
      <c r="B727" s="493"/>
    </row>
    <row r="729" spans="1:2" ht="11.25">
      <c r="A729" s="495"/>
      <c r="B729" s="496"/>
    </row>
    <row r="730" spans="1:2" ht="11.25">
      <c r="A730" s="497"/>
      <c r="B730" s="498"/>
    </row>
    <row r="732" spans="1:5" ht="11.25">
      <c r="A732" s="492"/>
      <c r="B732" s="493"/>
      <c r="C732" s="499"/>
      <c r="D732" s="499"/>
      <c r="E732" s="499"/>
    </row>
    <row r="734" spans="1:2" ht="11.25">
      <c r="A734" s="492"/>
      <c r="B734" s="493"/>
    </row>
    <row r="736" spans="1:2" ht="11.25">
      <c r="A736" s="495"/>
      <c r="B736" s="496"/>
    </row>
    <row r="737" spans="1:2" ht="11.25">
      <c r="A737" s="497"/>
      <c r="B737" s="498"/>
    </row>
    <row r="739" spans="1:5" ht="11.25">
      <c r="A739" s="492"/>
      <c r="B739" s="493"/>
      <c r="C739" s="499"/>
      <c r="D739" s="499"/>
      <c r="E739" s="499"/>
    </row>
    <row r="741" spans="1:2" ht="11.25">
      <c r="A741" s="492"/>
      <c r="B741" s="493"/>
    </row>
    <row r="743" spans="1:2" ht="11.25">
      <c r="A743" s="495"/>
      <c r="B743" s="496"/>
    </row>
    <row r="744" spans="1:2" ht="11.25">
      <c r="A744" s="497"/>
      <c r="B744" s="498"/>
    </row>
    <row r="745" spans="1:2" ht="11.25">
      <c r="A745" s="497"/>
      <c r="B745" s="498"/>
    </row>
    <row r="746" spans="1:2" ht="11.25">
      <c r="A746" s="497"/>
      <c r="B746" s="498"/>
    </row>
    <row r="747" spans="1:2" ht="11.25">
      <c r="A747" s="497"/>
      <c r="B747" s="498"/>
    </row>
    <row r="748" spans="1:2" ht="11.25">
      <c r="A748" s="497"/>
      <c r="B748" s="498"/>
    </row>
    <row r="750" spans="1:5" ht="11.25">
      <c r="A750" s="492"/>
      <c r="B750" s="493"/>
      <c r="C750" s="499"/>
      <c r="D750" s="499"/>
      <c r="E750" s="499"/>
    </row>
    <row r="752" spans="1:2" ht="11.25">
      <c r="A752" s="492"/>
      <c r="B752" s="493"/>
    </row>
    <row r="754" spans="1:2" ht="11.25">
      <c r="A754" s="495"/>
      <c r="B754" s="496"/>
    </row>
    <row r="755" spans="1:2" ht="11.25">
      <c r="A755" s="497"/>
      <c r="B755" s="498"/>
    </row>
    <row r="756" spans="1:2" ht="11.25">
      <c r="A756" s="497"/>
      <c r="B756" s="498"/>
    </row>
    <row r="758" spans="1:5" ht="11.25">
      <c r="A758" s="492"/>
      <c r="B758" s="493"/>
      <c r="C758" s="499"/>
      <c r="D758" s="499"/>
      <c r="E758" s="499"/>
    </row>
    <row r="760" spans="1:2" ht="11.25">
      <c r="A760" s="492"/>
      <c r="B760" s="493"/>
    </row>
    <row r="762" spans="1:2" ht="11.25">
      <c r="A762" s="495"/>
      <c r="B762" s="496"/>
    </row>
    <row r="763" spans="1:2" ht="11.25">
      <c r="A763" s="497"/>
      <c r="B763" s="498"/>
    </row>
    <row r="764" spans="1:2" ht="11.25">
      <c r="A764" s="497"/>
      <c r="B764" s="498"/>
    </row>
    <row r="766" spans="1:5" ht="11.25">
      <c r="A766" s="492"/>
      <c r="B766" s="493"/>
      <c r="C766" s="499"/>
      <c r="D766" s="499"/>
      <c r="E766" s="499"/>
    </row>
    <row r="768" spans="1:2" ht="11.25">
      <c r="A768" s="492"/>
      <c r="B768" s="493"/>
    </row>
    <row r="770" spans="1:2" ht="11.25">
      <c r="A770" s="495"/>
      <c r="B770" s="496"/>
    </row>
    <row r="771" spans="1:2" ht="11.25">
      <c r="A771" s="497"/>
      <c r="B771" s="498"/>
    </row>
    <row r="772" spans="1:2" ht="11.25">
      <c r="A772" s="497"/>
      <c r="B772" s="498"/>
    </row>
    <row r="773" spans="1:2" ht="11.25">
      <c r="A773" s="497"/>
      <c r="B773" s="498"/>
    </row>
    <row r="774" spans="1:2" ht="11.25">
      <c r="A774" s="497"/>
      <c r="B774" s="498"/>
    </row>
    <row r="775" spans="1:2" ht="11.25">
      <c r="A775" s="497"/>
      <c r="B775" s="498"/>
    </row>
    <row r="776" spans="1:2" ht="11.25">
      <c r="A776" s="497"/>
      <c r="B776" s="498"/>
    </row>
    <row r="777" spans="1:2" ht="11.25">
      <c r="A777" s="497"/>
      <c r="B777" s="498"/>
    </row>
    <row r="778" spans="1:2" ht="11.25">
      <c r="A778" s="497"/>
      <c r="B778" s="498"/>
    </row>
    <row r="779" spans="1:2" ht="11.25">
      <c r="A779" s="497"/>
      <c r="B779" s="498"/>
    </row>
    <row r="780" spans="1:2" ht="11.25">
      <c r="A780" s="497"/>
      <c r="B780" s="498"/>
    </row>
    <row r="782" spans="1:5" ht="11.25">
      <c r="A782" s="492"/>
      <c r="B782" s="493"/>
      <c r="C782" s="499"/>
      <c r="D782" s="499"/>
      <c r="E782" s="499"/>
    </row>
    <row r="784" spans="1:2" ht="11.25">
      <c r="A784" s="492"/>
      <c r="B784" s="493"/>
    </row>
    <row r="786" spans="1:2" ht="11.25">
      <c r="A786" s="495"/>
      <c r="B786" s="496"/>
    </row>
    <row r="787" spans="1:2" ht="11.25">
      <c r="A787" s="497"/>
      <c r="B787" s="498"/>
    </row>
    <row r="788" spans="1:2" ht="11.25">
      <c r="A788" s="497"/>
      <c r="B788" s="498"/>
    </row>
    <row r="789" spans="1:2" ht="11.25">
      <c r="A789" s="497"/>
      <c r="B789" s="498"/>
    </row>
    <row r="790" spans="1:2" ht="11.25">
      <c r="A790" s="497"/>
      <c r="B790" s="498"/>
    </row>
    <row r="791" spans="1:2" ht="11.25">
      <c r="A791" s="497"/>
      <c r="B791" s="498"/>
    </row>
    <row r="792" spans="1:2" ht="11.25">
      <c r="A792" s="497"/>
      <c r="B792" s="498"/>
    </row>
    <row r="794" spans="1:5" ht="11.25">
      <c r="A794" s="492"/>
      <c r="B794" s="493"/>
      <c r="C794" s="499"/>
      <c r="D794" s="499"/>
      <c r="E794" s="499"/>
    </row>
    <row r="796" spans="1:2" ht="11.25">
      <c r="A796" s="492"/>
      <c r="B796" s="493"/>
    </row>
    <row r="798" spans="1:2" ht="11.25">
      <c r="A798" s="495"/>
      <c r="B798" s="496"/>
    </row>
    <row r="799" spans="1:2" ht="11.25">
      <c r="A799" s="497"/>
      <c r="B799" s="498"/>
    </row>
    <row r="800" spans="1:2" ht="11.25">
      <c r="A800" s="497"/>
      <c r="B800" s="498"/>
    </row>
    <row r="801" spans="1:2" ht="11.25">
      <c r="A801" s="497"/>
      <c r="B801" s="498"/>
    </row>
    <row r="804" spans="1:5" ht="11.25">
      <c r="A804" s="492"/>
      <c r="B804" s="493"/>
      <c r="C804" s="499"/>
      <c r="D804" s="499"/>
      <c r="E804" s="499"/>
    </row>
    <row r="806" spans="1:2" ht="11.25">
      <c r="A806" s="492"/>
      <c r="B806" s="493"/>
    </row>
    <row r="808" spans="1:2" ht="11.25">
      <c r="A808" s="495"/>
      <c r="B808" s="496"/>
    </row>
    <row r="809" spans="1:2" ht="11.25">
      <c r="A809" s="497"/>
      <c r="B809" s="498"/>
    </row>
    <row r="811" spans="1:5" ht="11.25">
      <c r="A811" s="492"/>
      <c r="B811" s="493"/>
      <c r="C811" s="499"/>
      <c r="D811" s="499"/>
      <c r="E811" s="499"/>
    </row>
    <row r="813" spans="1:2" ht="11.25">
      <c r="A813" s="492"/>
      <c r="B813" s="493"/>
    </row>
    <row r="815" spans="1:2" ht="11.25">
      <c r="A815" s="495"/>
      <c r="B815" s="496"/>
    </row>
    <row r="816" spans="1:2" ht="11.25">
      <c r="A816" s="497"/>
      <c r="B816" s="498"/>
    </row>
    <row r="817" spans="1:2" ht="11.25">
      <c r="A817" s="497"/>
      <c r="B817" s="498"/>
    </row>
    <row r="819" spans="1:5" ht="11.25">
      <c r="A819" s="492"/>
      <c r="B819" s="493"/>
      <c r="C819" s="499"/>
      <c r="D819" s="499"/>
      <c r="E819" s="499"/>
    </row>
    <row r="821" spans="1:2" ht="11.25">
      <c r="A821" s="492"/>
      <c r="B821" s="493"/>
    </row>
    <row r="823" spans="1:2" ht="11.25">
      <c r="A823" s="495"/>
      <c r="B823" s="496"/>
    </row>
    <row r="824" spans="1:2" ht="11.25">
      <c r="A824" s="497"/>
      <c r="B824" s="498"/>
    </row>
    <row r="825" spans="1:2" ht="11.25">
      <c r="A825" s="497"/>
      <c r="B825" s="498"/>
    </row>
    <row r="826" spans="1:2" ht="11.25">
      <c r="A826" s="497"/>
      <c r="B826" s="498"/>
    </row>
    <row r="827" spans="1:2" ht="11.25">
      <c r="A827" s="497"/>
      <c r="B827" s="498"/>
    </row>
    <row r="828" spans="1:2" ht="11.25">
      <c r="A828" s="497"/>
      <c r="B828" s="498"/>
    </row>
    <row r="829" spans="1:2" ht="11.25">
      <c r="A829" s="497"/>
      <c r="B829" s="498"/>
    </row>
    <row r="830" spans="1:2" ht="11.25">
      <c r="A830" s="497"/>
      <c r="B830" s="498"/>
    </row>
    <row r="831" spans="1:2" ht="11.25">
      <c r="A831" s="497"/>
      <c r="B831" s="498"/>
    </row>
    <row r="832" spans="1:2" ht="11.25">
      <c r="A832" s="497"/>
      <c r="B832" s="498"/>
    </row>
    <row r="833" spans="1:2" ht="11.25">
      <c r="A833" s="497"/>
      <c r="B833" s="498"/>
    </row>
    <row r="834" spans="1:2" ht="11.25">
      <c r="A834" s="497"/>
      <c r="B834" s="498"/>
    </row>
    <row r="837" spans="1:5" ht="11.25">
      <c r="A837" s="492"/>
      <c r="B837" s="493"/>
      <c r="C837" s="499"/>
      <c r="D837" s="499"/>
      <c r="E837" s="499"/>
    </row>
    <row r="839" spans="1:2" ht="11.25">
      <c r="A839" s="492"/>
      <c r="B839" s="493"/>
    </row>
  </sheetData>
  <sheetProtection/>
  <mergeCells count="1">
    <mergeCell ref="A1:M1"/>
  </mergeCells>
  <printOptions horizontalCentered="1"/>
  <pageMargins left="0.41" right="0.4" top="0.15748031496062992" bottom="0.27" header="0.15748031496062992" footer="0.2"/>
  <pageSetup firstPageNumber="8" useFirstPageNumber="1" fitToHeight="0" fitToWidth="1" horizontalDpi="600" verticalDpi="600" orientation="landscape" paperSize="9" scale="82" r:id="rId1"/>
  <ignoredErrors>
    <ignoredError sqref="C462 C472 C374" formula="1"/>
    <ignoredError sqref="H106 H77 H304:H305 K304:K305 H286:H288 H357 H346:H348 H468:H475 H482:H483 K482:K483 H125:H126 K125:K126 H123 H104 K104 L31 L25:L26 L19:L20 L13:L14 H79 K53 L34:L35 H88 H94 H201 H206 H208 H228 H230 H239 H245 H255 H257 H281 H290 K290 H321 K327 H350 K350 H3 H5 K3:L7 H7:H9 K8:K9 H11:H12 K11:L12 H16:H18 K15:L18 H22:H24 K21:L24 H28:H30 K27:L30 H32:H33 K32:L33 H38:H40 K38:K40 H42:H43 K42:K43 H48:H50 K47:K50 H58:H59 K58:K59 H64:H66 K63:K66 H71:H73 K70:K73 K77 K79 H82:H83 K82:K83 K88 K94 K106 H114:H115 K114:K115 H120:H121 K120:K121 K123 H132:H134 K131:K134 H137:H139 K136:K139 H142:H144 K141:K144 H147:H149 K146:K149 H152:H154 K152:K154 H157:H159 K156:K159 H162:H164 K161:K164 H167:H169 K166:K169 H174:H176 K173:K176 H179:H181 K178:K181 H184:H186 H188:H190 K184:K190 H193:H195 K193:K195 H198:H199 K198:K199 K201 K206 K208 H210:H211 K210:K211 H214 H216:H218 K214 H222:H224 K221:K224 H233:H234 H265:H266 H270:H271 H274:H276 K273:K276 K281 H284 K284:K288 H310:H312 K309:K312 H314 K314 H317:H318 K317:K318 K321 H324:H325 K324:K325 H339 H329:H330 K329:K330 H332 K332 H335:H336 K335:K336 K339 H342:H343 K342:K343 K346:K348 H353:H354 K353:K354 K357 H360:H361 K360:K361 H364:H366 K363:K366 H368 K368 H371:H372 K371:K372 H374 K374 H376 K376 H379:H381 K378:K381 H383 H386:H387 K383:K387 H389 K389 H392 K392 H395:H397 K394:K397 H399 K399 H402:H403 K402:K403 H405 K405 H408 K408 H410 K410 H412:H413 K412:K413 H416:H418 K415:K418 H420 K420 H423:H424 K423:K424 H426 K426 H429 K429 H432:H434 K431:K434 H436 K436 H439:H440 K439:K440 H444:H446 K443:K446 H448 K448 H451:H452 K451:K452 H455:H456 K455:K456 H458 K458 K467:K475 H461:H463 K460:K463 H465 K465 H478:H480 K477:K480 H307 K307 H467:I467 H460:I460 H443:I443 H431:I431 H415:I415 H394:I394 H384:I385 H378:I378 H6:I6 H363:I363 H327:I327 H273:I273 H221:I221 H187:I187 H178:I178 H173:I173 H166:I166 H161:I161 H156:I156 H146:I146 H141:I141 H136:I136 H70:I70 H63:I63 H53:I53 H47:I47 H15:I15 H21:I21 H27:I27 H477:I477 H285:I285 H131:I131 H309:I309 H4:I4 K216:K218" evalError="1" formula="1"/>
    <ignoredError sqref="A13:A20 A25:A36 A44:A46 A58:A62 A86:A93 A135:A150 A155:A165 A171:A177 A202:A205 A219:A220 A243 A51:A54" numberStoredAsText="1"/>
    <ignoredError sqref="L363:L424 L309 L36 L38:L54 L58:L80 L106:L116 L131:L150 L152:L161 L193:L195 L214 L285 K37:L37 K151:L151 K213:L213 K283:L283 L327 L477 L166:L187 L118:L121 L82:L103 L208:L212 L426:L467 L123:L124 L197:L202 L233:L282 H283:I283 H213:I213 H151:I151 H37:I37 L216:L231 L204:L20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4"/>
  <sheetViews>
    <sheetView zoomScale="99" zoomScaleNormal="99" zoomScalePageLayoutView="0" workbookViewId="0" topLeftCell="A1">
      <pane ySplit="4" topLeftCell="A5" activePane="bottomLeft" state="frozen"/>
      <selection pane="topLeft" activeCell="F7" sqref="F7:G13"/>
      <selection pane="bottomLeft" activeCell="A1" sqref="A1:P1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3" width="5.57421875" style="46" customWidth="1"/>
    <col min="4" max="4" width="5.28125" style="41" customWidth="1"/>
    <col min="5" max="5" width="6.00390625" style="41" bestFit="1" customWidth="1"/>
    <col min="6" max="6" width="50.140625" style="0" customWidth="1"/>
    <col min="7" max="9" width="15.7109375" style="0" customWidth="1"/>
    <col min="10" max="10" width="16.140625" style="0" customWidth="1"/>
    <col min="11" max="11" width="15.57421875" style="313" bestFit="1" customWidth="1"/>
    <col min="12" max="12" width="9.00390625" style="320" bestFit="1" customWidth="1"/>
    <col min="13" max="13" width="15.57421875" style="313" bestFit="1" customWidth="1"/>
    <col min="14" max="14" width="9.00390625" style="320" bestFit="1" customWidth="1"/>
    <col min="15" max="15" width="15.57421875" style="313" bestFit="1" customWidth="1"/>
    <col min="16" max="16" width="9.00390625" style="320" bestFit="1" customWidth="1"/>
    <col min="17" max="17" width="13.8515625" style="0" bestFit="1" customWidth="1"/>
    <col min="18" max="18" width="12.00390625" style="0" bestFit="1" customWidth="1"/>
    <col min="19" max="19" width="13.8515625" style="0" bestFit="1" customWidth="1"/>
  </cols>
  <sheetData>
    <row r="1" spans="1:16" ht="18" customHeight="1">
      <c r="A1" s="577" t="s">
        <v>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</row>
    <row r="2" spans="1:16" ht="15" customHeight="1">
      <c r="A2" s="578" t="s">
        <v>209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1:16" s="3" customFormat="1" ht="26.25" customHeight="1">
      <c r="A3" s="144" t="s">
        <v>212</v>
      </c>
      <c r="B3" s="144" t="s">
        <v>3</v>
      </c>
      <c r="C3" s="155" t="s">
        <v>2</v>
      </c>
      <c r="D3" s="156" t="s">
        <v>4</v>
      </c>
      <c r="E3" s="156"/>
      <c r="F3" s="145" t="s">
        <v>41</v>
      </c>
      <c r="G3" s="149" t="s">
        <v>284</v>
      </c>
      <c r="H3" s="157" t="s">
        <v>277</v>
      </c>
      <c r="I3" s="157" t="s">
        <v>296</v>
      </c>
      <c r="J3" s="192" t="s">
        <v>292</v>
      </c>
      <c r="K3" s="157" t="s">
        <v>295</v>
      </c>
      <c r="L3" s="157" t="s">
        <v>271</v>
      </c>
      <c r="M3" s="157" t="s">
        <v>293</v>
      </c>
      <c r="N3" s="157" t="s">
        <v>272</v>
      </c>
      <c r="O3" s="157" t="s">
        <v>294</v>
      </c>
      <c r="P3" s="157" t="s">
        <v>282</v>
      </c>
    </row>
    <row r="4" spans="3:16" s="3" customFormat="1" ht="20.25" customHeight="1">
      <c r="C4" s="183"/>
      <c r="D4" s="158"/>
      <c r="E4" s="158"/>
      <c r="F4" s="94" t="s">
        <v>180</v>
      </c>
      <c r="G4" s="339">
        <f>G5+G63</f>
        <v>32786242111</v>
      </c>
      <c r="H4" s="189">
        <f>H5+H63</f>
        <v>30107702000</v>
      </c>
      <c r="I4" s="189">
        <f>I5+I63</f>
        <v>32607702000</v>
      </c>
      <c r="J4" s="189">
        <f>J5+J63</f>
        <v>33387702000</v>
      </c>
      <c r="K4" s="189">
        <f>K5+K63</f>
        <v>36300077000</v>
      </c>
      <c r="L4" s="198">
        <f>K4/I4*100</f>
        <v>111.32362838693754</v>
      </c>
      <c r="M4" s="189">
        <f>M5+M63</f>
        <v>37100400000</v>
      </c>
      <c r="N4" s="348">
        <f aca="true" t="shared" si="0" ref="N4:N33">M4/K4*100</f>
        <v>102.20474187974864</v>
      </c>
      <c r="O4" s="189">
        <f>O5+O63</f>
        <v>37960700000</v>
      </c>
      <c r="P4" s="348">
        <f>O4/M4*100</f>
        <v>102.31884292352642</v>
      </c>
    </row>
    <row r="5" spans="1:16" s="113" customFormat="1" ht="15.75" customHeight="1">
      <c r="A5" s="108">
        <v>6</v>
      </c>
      <c r="B5" s="108"/>
      <c r="C5" s="111"/>
      <c r="D5" s="112"/>
      <c r="E5" s="112"/>
      <c r="F5" s="194" t="s">
        <v>35</v>
      </c>
      <c r="G5" s="102">
        <f>G6+G10+G25+G35+G43+G56</f>
        <v>32784756408</v>
      </c>
      <c r="H5" s="102">
        <f>H6+H10+H25+H35+H43+H56</f>
        <v>30105702000</v>
      </c>
      <c r="I5" s="102">
        <f>I6+I10+I25+I35+I43+I56</f>
        <v>32605702000</v>
      </c>
      <c r="J5" s="102">
        <f>J6+J10+J25+J35+J43+J56</f>
        <v>33385693000</v>
      </c>
      <c r="K5" s="102">
        <f>K6+K10+K25+K35+K43+K56</f>
        <v>36298077000</v>
      </c>
      <c r="L5" s="341">
        <f aca="true" t="shared" si="1" ref="L5:L68">K5/I5*100</f>
        <v>111.32432296657807</v>
      </c>
      <c r="M5" s="102">
        <f>M6+M10+M25+M35+M43+M56</f>
        <v>37098400000</v>
      </c>
      <c r="N5" s="347">
        <f t="shared" si="0"/>
        <v>102.20486335956585</v>
      </c>
      <c r="O5" s="102">
        <f>O6+O10+O25+O35+O43+O56</f>
        <v>37958700000</v>
      </c>
      <c r="P5" s="347">
        <f>O5/M5*100</f>
        <v>102.31896793392707</v>
      </c>
    </row>
    <row r="6" spans="2:16" s="113" customFormat="1" ht="12.75" customHeight="1">
      <c r="B6" s="108">
        <v>62</v>
      </c>
      <c r="C6" s="111"/>
      <c r="D6" s="112"/>
      <c r="E6" s="112"/>
      <c r="F6" s="103" t="s">
        <v>99</v>
      </c>
      <c r="G6" s="102">
        <f aca="true" t="shared" si="2" ref="G6:O6">G7</f>
        <v>23362833003</v>
      </c>
      <c r="H6" s="102">
        <f t="shared" si="2"/>
        <v>24411400000</v>
      </c>
      <c r="I6" s="102">
        <f t="shared" si="2"/>
        <v>25411400000</v>
      </c>
      <c r="J6" s="102">
        <f t="shared" si="2"/>
        <v>25911400000</v>
      </c>
      <c r="K6" s="102">
        <f t="shared" si="2"/>
        <v>28180000000</v>
      </c>
      <c r="L6" s="341">
        <f t="shared" si="1"/>
        <v>110.89511006870931</v>
      </c>
      <c r="M6" s="102">
        <f t="shared" si="2"/>
        <v>28990000000</v>
      </c>
      <c r="N6" s="347">
        <f t="shared" si="0"/>
        <v>102.87437899219304</v>
      </c>
      <c r="O6" s="102">
        <f t="shared" si="2"/>
        <v>29750000000</v>
      </c>
      <c r="P6" s="347">
        <f>O6/M6*100</f>
        <v>102.62159365298378</v>
      </c>
    </row>
    <row r="7" spans="3:16" s="113" customFormat="1" ht="12.75" customHeight="1">
      <c r="C7" s="111">
        <v>621</v>
      </c>
      <c r="D7" s="114"/>
      <c r="E7" s="114"/>
      <c r="F7" s="103" t="s">
        <v>100</v>
      </c>
      <c r="G7" s="102">
        <f>SUM(G8:G9)</f>
        <v>23362833003</v>
      </c>
      <c r="H7" s="102">
        <f>SUM(H8:H9)</f>
        <v>24411400000</v>
      </c>
      <c r="I7" s="102">
        <f>SUM(I8:I9)</f>
        <v>25411400000</v>
      </c>
      <c r="J7" s="102">
        <f>SUM(J8:J9)</f>
        <v>25911400000</v>
      </c>
      <c r="K7" s="102">
        <f>SUM(K8:K9)</f>
        <v>28180000000</v>
      </c>
      <c r="L7" s="341">
        <f t="shared" si="1"/>
        <v>110.89511006870931</v>
      </c>
      <c r="M7" s="102">
        <f>SUM(M8:M9)</f>
        <v>28990000000</v>
      </c>
      <c r="N7" s="347">
        <f t="shared" si="0"/>
        <v>102.87437899219304</v>
      </c>
      <c r="O7" s="102">
        <f>SUM(O8:O9)</f>
        <v>29750000000</v>
      </c>
      <c r="P7" s="347">
        <f>O7/M7*100</f>
        <v>102.62159365298378</v>
      </c>
    </row>
    <row r="8" spans="3:17" s="113" customFormat="1" ht="12.75" customHeight="1">
      <c r="C8" s="115"/>
      <c r="D8" s="112">
        <v>6211</v>
      </c>
      <c r="E8" s="112"/>
      <c r="F8" s="116" t="s">
        <v>101</v>
      </c>
      <c r="G8" s="110">
        <v>23352297707</v>
      </c>
      <c r="H8" s="110">
        <v>24411400000</v>
      </c>
      <c r="I8" s="110">
        <v>25411400000</v>
      </c>
      <c r="J8" s="110">
        <v>25911400000</v>
      </c>
      <c r="K8" s="110">
        <v>28180000000</v>
      </c>
      <c r="L8" s="342">
        <f t="shared" si="1"/>
        <v>110.89511006870931</v>
      </c>
      <c r="M8" s="110">
        <v>28990000000</v>
      </c>
      <c r="N8" s="346">
        <f t="shared" si="0"/>
        <v>102.87437899219304</v>
      </c>
      <c r="O8" s="110">
        <v>29750000000</v>
      </c>
      <c r="P8" s="346">
        <f>O8/M8*100</f>
        <v>102.62159365298378</v>
      </c>
      <c r="Q8" s="109"/>
    </row>
    <row r="9" spans="3:19" s="113" customFormat="1" ht="27" customHeight="1">
      <c r="C9" s="115"/>
      <c r="D9" s="112">
        <v>6212</v>
      </c>
      <c r="E9" s="112"/>
      <c r="F9" s="116" t="s">
        <v>145</v>
      </c>
      <c r="G9" s="110">
        <v>10535296</v>
      </c>
      <c r="H9" s="184"/>
      <c r="I9" s="184"/>
      <c r="J9" s="184"/>
      <c r="K9" s="110"/>
      <c r="L9" s="342"/>
      <c r="M9" s="110"/>
      <c r="N9" s="346"/>
      <c r="O9" s="110"/>
      <c r="P9" s="346"/>
      <c r="Q9" s="109"/>
      <c r="S9" s="109"/>
    </row>
    <row r="10" spans="2:16" s="113" customFormat="1" ht="26.25">
      <c r="B10" s="111">
        <v>63</v>
      </c>
      <c r="D10" s="112"/>
      <c r="E10" s="112"/>
      <c r="F10" s="103" t="s">
        <v>150</v>
      </c>
      <c r="G10" s="102">
        <f>G11+G16+G19+G22</f>
        <v>6822354212</v>
      </c>
      <c r="H10" s="102">
        <f>H11+H16+H19+H22</f>
        <v>3030809000</v>
      </c>
      <c r="I10" s="102">
        <f>I11+I16+I19+I22</f>
        <v>4530809000</v>
      </c>
      <c r="J10" s="102">
        <f>J11+J16+J19+J22</f>
        <v>4830600000</v>
      </c>
      <c r="K10" s="102">
        <f>K11+K16+K19+K22</f>
        <v>5324377000</v>
      </c>
      <c r="L10" s="341">
        <f t="shared" si="1"/>
        <v>117.51492945299616</v>
      </c>
      <c r="M10" s="102">
        <f>M11+M16+M19+M22</f>
        <v>5240700000</v>
      </c>
      <c r="N10" s="347">
        <f t="shared" si="0"/>
        <v>98.42841707114277</v>
      </c>
      <c r="O10" s="102">
        <f>O11+O16+O19+O22</f>
        <v>5260700000</v>
      </c>
      <c r="P10" s="347">
        <f>O10/M10*100</f>
        <v>100.38162840841873</v>
      </c>
    </row>
    <row r="11" spans="3:16" s="113" customFormat="1" ht="26.25">
      <c r="C11" s="111">
        <v>632</v>
      </c>
      <c r="D11" s="112"/>
      <c r="E11" s="112"/>
      <c r="F11" s="103" t="s">
        <v>169</v>
      </c>
      <c r="G11" s="102">
        <f>G12+G14</f>
        <v>3413799</v>
      </c>
      <c r="H11" s="102">
        <f>H12+H14</f>
        <v>40809000</v>
      </c>
      <c r="I11" s="102">
        <f>I12+I14</f>
        <v>40809000</v>
      </c>
      <c r="J11" s="102">
        <f>J12+J14</f>
        <v>39600000</v>
      </c>
      <c r="K11" s="102">
        <f>K12+K14</f>
        <v>97677000</v>
      </c>
      <c r="L11" s="341">
        <f t="shared" si="1"/>
        <v>239.3516136146438</v>
      </c>
      <c r="M11" s="102">
        <f>M12+M14</f>
        <v>0</v>
      </c>
      <c r="N11" s="347">
        <f t="shared" si="0"/>
        <v>0</v>
      </c>
      <c r="O11" s="102">
        <f>O12+O14</f>
        <v>0</v>
      </c>
      <c r="P11" s="347"/>
    </row>
    <row r="12" spans="3:16" s="113" customFormat="1" ht="12" customHeight="1">
      <c r="C12" s="115"/>
      <c r="D12" s="112">
        <v>6323</v>
      </c>
      <c r="E12" s="112"/>
      <c r="F12" s="116" t="s">
        <v>170</v>
      </c>
      <c r="G12" s="110">
        <f aca="true" t="shared" si="3" ref="G12:O12">G13</f>
        <v>3413799</v>
      </c>
      <c r="H12" s="110">
        <f t="shared" si="3"/>
        <v>2500000</v>
      </c>
      <c r="I12" s="110">
        <f t="shared" si="3"/>
        <v>2500000</v>
      </c>
      <c r="J12" s="110">
        <f t="shared" si="3"/>
        <v>2500000</v>
      </c>
      <c r="K12" s="110">
        <f t="shared" si="3"/>
        <v>5977000</v>
      </c>
      <c r="L12" s="342">
        <f t="shared" si="1"/>
        <v>239.08</v>
      </c>
      <c r="M12" s="110">
        <f t="shared" si="3"/>
        <v>0</v>
      </c>
      <c r="N12" s="347"/>
      <c r="O12" s="110">
        <f t="shared" si="3"/>
        <v>0</v>
      </c>
      <c r="P12" s="347"/>
    </row>
    <row r="13" spans="3:16" s="113" customFormat="1" ht="12" customHeight="1">
      <c r="C13" s="115"/>
      <c r="D13" s="112"/>
      <c r="E13" s="112">
        <v>63231</v>
      </c>
      <c r="F13" s="116" t="s">
        <v>170</v>
      </c>
      <c r="G13" s="110">
        <v>3413799</v>
      </c>
      <c r="H13" s="110">
        <v>2500000</v>
      </c>
      <c r="I13" s="110">
        <v>2500000</v>
      </c>
      <c r="J13" s="110">
        <v>2500000</v>
      </c>
      <c r="K13" s="110">
        <v>5977000</v>
      </c>
      <c r="L13" s="342">
        <f t="shared" si="1"/>
        <v>239.08</v>
      </c>
      <c r="M13" s="110"/>
      <c r="N13" s="346"/>
      <c r="O13" s="110"/>
      <c r="P13" s="346"/>
    </row>
    <row r="14" spans="3:16" s="113" customFormat="1" ht="12" customHeight="1">
      <c r="C14" s="115"/>
      <c r="D14" s="112">
        <v>6324</v>
      </c>
      <c r="E14" s="112"/>
      <c r="F14" s="116" t="s">
        <v>196</v>
      </c>
      <c r="G14" s="110">
        <f aca="true" t="shared" si="4" ref="G14:O14">SUM(G15)</f>
        <v>0</v>
      </c>
      <c r="H14" s="110">
        <f t="shared" si="4"/>
        <v>38309000</v>
      </c>
      <c r="I14" s="110">
        <f t="shared" si="4"/>
        <v>38309000</v>
      </c>
      <c r="J14" s="110">
        <f t="shared" si="4"/>
        <v>37100000</v>
      </c>
      <c r="K14" s="110">
        <f t="shared" si="4"/>
        <v>91700000</v>
      </c>
      <c r="L14" s="342">
        <f t="shared" si="1"/>
        <v>239.36933879767156</v>
      </c>
      <c r="M14" s="110">
        <f t="shared" si="4"/>
        <v>0</v>
      </c>
      <c r="N14" s="346">
        <f t="shared" si="0"/>
        <v>0</v>
      </c>
      <c r="O14" s="110">
        <f t="shared" si="4"/>
        <v>0</v>
      </c>
      <c r="P14" s="346"/>
    </row>
    <row r="15" spans="3:16" s="113" customFormat="1" ht="12" customHeight="1">
      <c r="C15" s="115"/>
      <c r="D15" s="112"/>
      <c r="E15" s="112">
        <v>63241</v>
      </c>
      <c r="F15" s="116" t="s">
        <v>196</v>
      </c>
      <c r="G15" s="110"/>
      <c r="H15" s="110">
        <v>38309000</v>
      </c>
      <c r="I15" s="110">
        <v>38309000</v>
      </c>
      <c r="J15" s="110">
        <v>37100000</v>
      </c>
      <c r="K15" s="110">
        <v>91700000</v>
      </c>
      <c r="L15" s="342">
        <f t="shared" si="1"/>
        <v>239.36933879767156</v>
      </c>
      <c r="M15" s="110"/>
      <c r="N15" s="346">
        <f t="shared" si="0"/>
        <v>0</v>
      </c>
      <c r="O15" s="110"/>
      <c r="P15" s="346"/>
    </row>
    <row r="16" spans="3:16" s="113" customFormat="1" ht="12" customHeight="1">
      <c r="C16" s="111">
        <v>633</v>
      </c>
      <c r="D16" s="112"/>
      <c r="E16" s="114"/>
      <c r="F16" s="103" t="s">
        <v>151</v>
      </c>
      <c r="G16" s="102">
        <f aca="true" t="shared" si="5" ref="G16:O17">SUM(G17)</f>
        <v>6818005710</v>
      </c>
      <c r="H16" s="102">
        <f t="shared" si="5"/>
        <v>2990000000</v>
      </c>
      <c r="I16" s="102">
        <f t="shared" si="5"/>
        <v>4490000000</v>
      </c>
      <c r="J16" s="102">
        <f t="shared" si="5"/>
        <v>4790000000</v>
      </c>
      <c r="K16" s="102">
        <f t="shared" si="5"/>
        <v>5225700000</v>
      </c>
      <c r="L16" s="341">
        <f t="shared" si="1"/>
        <v>116.38530066815144</v>
      </c>
      <c r="M16" s="102">
        <f t="shared" si="5"/>
        <v>5240700000</v>
      </c>
      <c r="N16" s="347">
        <f t="shared" si="0"/>
        <v>100.28704288420688</v>
      </c>
      <c r="O16" s="102">
        <f t="shared" si="5"/>
        <v>5260700000</v>
      </c>
      <c r="P16" s="347">
        <f>O16/M16*100</f>
        <v>100.38162840841873</v>
      </c>
    </row>
    <row r="17" spans="3:16" s="113" customFormat="1" ht="12" customHeight="1">
      <c r="C17" s="115"/>
      <c r="D17" s="112">
        <v>6331</v>
      </c>
      <c r="E17" s="112"/>
      <c r="F17" s="116" t="s">
        <v>153</v>
      </c>
      <c r="G17" s="110">
        <f t="shared" si="5"/>
        <v>6818005710</v>
      </c>
      <c r="H17" s="110">
        <f t="shared" si="5"/>
        <v>2990000000</v>
      </c>
      <c r="I17" s="110">
        <f t="shared" si="5"/>
        <v>4490000000</v>
      </c>
      <c r="J17" s="110">
        <f t="shared" si="5"/>
        <v>4790000000</v>
      </c>
      <c r="K17" s="110">
        <f t="shared" si="5"/>
        <v>5225700000</v>
      </c>
      <c r="L17" s="342">
        <f t="shared" si="1"/>
        <v>116.38530066815144</v>
      </c>
      <c r="M17" s="110">
        <f t="shared" si="5"/>
        <v>5240700000</v>
      </c>
      <c r="N17" s="346">
        <f t="shared" si="0"/>
        <v>100.28704288420688</v>
      </c>
      <c r="O17" s="110">
        <f t="shared" si="5"/>
        <v>5260700000</v>
      </c>
      <c r="P17" s="346">
        <f>O17/M17*100</f>
        <v>100.38162840841873</v>
      </c>
    </row>
    <row r="18" spans="3:16" s="113" customFormat="1" ht="12" customHeight="1">
      <c r="C18" s="115"/>
      <c r="D18" s="112"/>
      <c r="E18" s="112">
        <v>63311</v>
      </c>
      <c r="F18" s="116" t="s">
        <v>152</v>
      </c>
      <c r="G18" s="110">
        <v>6818005710</v>
      </c>
      <c r="H18" s="110">
        <v>2990000000</v>
      </c>
      <c r="I18" s="110">
        <v>4490000000</v>
      </c>
      <c r="J18" s="110">
        <v>4790000000</v>
      </c>
      <c r="K18" s="110">
        <v>5225700000</v>
      </c>
      <c r="L18" s="342">
        <f t="shared" si="1"/>
        <v>116.38530066815144</v>
      </c>
      <c r="M18" s="110">
        <v>5240700000</v>
      </c>
      <c r="N18" s="346">
        <f t="shared" si="0"/>
        <v>100.28704288420688</v>
      </c>
      <c r="O18" s="110">
        <v>5260700000</v>
      </c>
      <c r="P18" s="346">
        <f>O18/M18*100</f>
        <v>100.38162840841873</v>
      </c>
    </row>
    <row r="19" spans="3:16" s="113" customFormat="1" ht="12" customHeight="1" hidden="1">
      <c r="C19" s="111">
        <v>634</v>
      </c>
      <c r="D19" s="112"/>
      <c r="E19" s="114"/>
      <c r="F19" s="103" t="s">
        <v>184</v>
      </c>
      <c r="G19" s="102"/>
      <c r="H19" s="102">
        <f aca="true" t="shared" si="6" ref="H19:O20">SUM(H20)</f>
        <v>0</v>
      </c>
      <c r="I19" s="102">
        <f t="shared" si="6"/>
        <v>0</v>
      </c>
      <c r="J19" s="102">
        <f t="shared" si="6"/>
        <v>0</v>
      </c>
      <c r="K19" s="102">
        <f t="shared" si="6"/>
        <v>0</v>
      </c>
      <c r="L19" s="342" t="e">
        <f t="shared" si="1"/>
        <v>#DIV/0!</v>
      </c>
      <c r="M19" s="102">
        <f t="shared" si="6"/>
        <v>0</v>
      </c>
      <c r="N19" s="341"/>
      <c r="O19" s="102">
        <f t="shared" si="6"/>
        <v>0</v>
      </c>
      <c r="P19" s="341"/>
    </row>
    <row r="20" spans="3:16" s="113" customFormat="1" ht="12" customHeight="1" hidden="1">
      <c r="C20" s="111"/>
      <c r="D20" s="112">
        <v>6341</v>
      </c>
      <c r="E20" s="114"/>
      <c r="F20" s="116" t="s">
        <v>184</v>
      </c>
      <c r="G20" s="110"/>
      <c r="H20" s="110">
        <f t="shared" si="6"/>
        <v>0</v>
      </c>
      <c r="I20" s="110">
        <f t="shared" si="6"/>
        <v>0</v>
      </c>
      <c r="J20" s="110">
        <f t="shared" si="6"/>
        <v>0</v>
      </c>
      <c r="K20" s="110">
        <f t="shared" si="6"/>
        <v>0</v>
      </c>
      <c r="L20" s="342" t="e">
        <f t="shared" si="1"/>
        <v>#DIV/0!</v>
      </c>
      <c r="M20" s="110">
        <f t="shared" si="6"/>
        <v>0</v>
      </c>
      <c r="N20" s="342"/>
      <c r="O20" s="110">
        <f t="shared" si="6"/>
        <v>0</v>
      </c>
      <c r="P20" s="342"/>
    </row>
    <row r="21" spans="3:16" s="113" customFormat="1" ht="12" customHeight="1" hidden="1">
      <c r="C21" s="115"/>
      <c r="D21" s="112"/>
      <c r="E21" s="112">
        <v>63414</v>
      </c>
      <c r="F21" s="116" t="s">
        <v>194</v>
      </c>
      <c r="G21" s="110"/>
      <c r="H21" s="110"/>
      <c r="I21" s="110"/>
      <c r="J21" s="110"/>
      <c r="K21" s="110"/>
      <c r="L21" s="342" t="e">
        <f t="shared" si="1"/>
        <v>#DIV/0!</v>
      </c>
      <c r="M21" s="110"/>
      <c r="N21" s="342"/>
      <c r="O21" s="110"/>
      <c r="P21" s="342"/>
    </row>
    <row r="22" spans="3:16" s="113" customFormat="1" ht="12" customHeight="1">
      <c r="C22" s="111">
        <v>638</v>
      </c>
      <c r="D22" s="112"/>
      <c r="E22" s="112"/>
      <c r="F22" s="116" t="s">
        <v>278</v>
      </c>
      <c r="G22" s="102">
        <f aca="true" t="shared" si="7" ref="G22:O22">G23</f>
        <v>934703</v>
      </c>
      <c r="H22" s="102">
        <f t="shared" si="7"/>
        <v>0</v>
      </c>
      <c r="I22" s="102">
        <f t="shared" si="7"/>
        <v>0</v>
      </c>
      <c r="J22" s="102">
        <f t="shared" si="7"/>
        <v>1000000</v>
      </c>
      <c r="K22" s="102">
        <f t="shared" si="7"/>
        <v>1000000</v>
      </c>
      <c r="L22" s="341"/>
      <c r="M22" s="102">
        <f t="shared" si="7"/>
        <v>0</v>
      </c>
      <c r="N22" s="102"/>
      <c r="O22" s="102">
        <f t="shared" si="7"/>
        <v>0</v>
      </c>
      <c r="P22" s="102"/>
    </row>
    <row r="23" spans="3:16" s="113" customFormat="1" ht="12" customHeight="1">
      <c r="C23" s="115"/>
      <c r="D23" s="112">
        <v>6381</v>
      </c>
      <c r="E23" s="112"/>
      <c r="F23" s="116" t="s">
        <v>279</v>
      </c>
      <c r="G23" s="110">
        <f>SUM(G24)</f>
        <v>934703</v>
      </c>
      <c r="H23" s="110">
        <f>SUM(H24)</f>
        <v>0</v>
      </c>
      <c r="I23" s="110">
        <f>SUM(I24)</f>
        <v>0</v>
      </c>
      <c r="J23" s="110">
        <f>SUM(J24)</f>
        <v>1000000</v>
      </c>
      <c r="K23" s="110">
        <f>SUM(K24)</f>
        <v>1000000</v>
      </c>
      <c r="L23" s="342"/>
      <c r="M23" s="110">
        <f>SUM(M24)</f>
        <v>0</v>
      </c>
      <c r="N23" s="342"/>
      <c r="O23" s="110">
        <f>SUM(O24)</f>
        <v>0</v>
      </c>
      <c r="P23" s="342"/>
    </row>
    <row r="24" spans="3:16" s="113" customFormat="1" ht="12" customHeight="1">
      <c r="C24" s="115"/>
      <c r="D24" s="112"/>
      <c r="E24" s="112">
        <v>63811</v>
      </c>
      <c r="F24" s="116" t="s">
        <v>280</v>
      </c>
      <c r="G24" s="110">
        <v>934703</v>
      </c>
      <c r="H24" s="110"/>
      <c r="I24" s="110"/>
      <c r="J24" s="110">
        <v>1000000</v>
      </c>
      <c r="K24" s="110">
        <v>1000000</v>
      </c>
      <c r="L24" s="342"/>
      <c r="M24" s="110"/>
      <c r="N24" s="342"/>
      <c r="O24" s="110"/>
      <c r="P24" s="342"/>
    </row>
    <row r="25" spans="2:16" s="113" customFormat="1" ht="13.5">
      <c r="B25" s="108">
        <v>64</v>
      </c>
      <c r="C25" s="111"/>
      <c r="D25" s="112"/>
      <c r="E25" s="112"/>
      <c r="F25" s="117" t="s">
        <v>36</v>
      </c>
      <c r="G25" s="102">
        <f>G26+G32</f>
        <v>9314401</v>
      </c>
      <c r="H25" s="102">
        <f>H26+H32</f>
        <v>10600000</v>
      </c>
      <c r="I25" s="102">
        <f>I26+I32</f>
        <v>10600000</v>
      </c>
      <c r="J25" s="102">
        <f>J26+J32</f>
        <v>10600000</v>
      </c>
      <c r="K25" s="102">
        <f>K26+K32</f>
        <v>10600000</v>
      </c>
      <c r="L25" s="341">
        <f t="shared" si="1"/>
        <v>100</v>
      </c>
      <c r="M25" s="102">
        <f>M26+M32</f>
        <v>10600000</v>
      </c>
      <c r="N25" s="347">
        <f t="shared" si="0"/>
        <v>100</v>
      </c>
      <c r="O25" s="102">
        <f>O26+O32</f>
        <v>10600000</v>
      </c>
      <c r="P25" s="347">
        <f>O25/M25*100</f>
        <v>100</v>
      </c>
    </row>
    <row r="26" spans="3:16" s="113" customFormat="1" ht="13.5">
      <c r="C26" s="111">
        <v>641</v>
      </c>
      <c r="D26" s="112"/>
      <c r="E26" s="112"/>
      <c r="F26" s="117" t="s">
        <v>37</v>
      </c>
      <c r="G26" s="102">
        <f>SUM(G27:G31)</f>
        <v>8653966</v>
      </c>
      <c r="H26" s="102">
        <f>SUM(H27:H31)</f>
        <v>10000000</v>
      </c>
      <c r="I26" s="102">
        <f>SUM(I27:I31)</f>
        <v>10000000</v>
      </c>
      <c r="J26" s="102">
        <f>SUM(J27:J31)</f>
        <v>10000000</v>
      </c>
      <c r="K26" s="102">
        <f>SUM(K27:K31)</f>
        <v>10000000</v>
      </c>
      <c r="L26" s="341">
        <f t="shared" si="1"/>
        <v>100</v>
      </c>
      <c r="M26" s="102">
        <f>SUM(M27:M31)</f>
        <v>10000000</v>
      </c>
      <c r="N26" s="347">
        <f t="shared" si="0"/>
        <v>100</v>
      </c>
      <c r="O26" s="102">
        <f>SUM(O27:O31)</f>
        <v>10000000</v>
      </c>
      <c r="P26" s="347">
        <f>O26/M26*100</f>
        <v>100</v>
      </c>
    </row>
    <row r="27" spans="3:16" s="113" customFormat="1" ht="14.25" customHeight="1">
      <c r="C27" s="115"/>
      <c r="D27" s="112">
        <v>6413</v>
      </c>
      <c r="E27" s="112"/>
      <c r="F27" s="116" t="s">
        <v>38</v>
      </c>
      <c r="G27" s="110">
        <v>70</v>
      </c>
      <c r="H27" s="110"/>
      <c r="I27" s="110"/>
      <c r="J27" s="110"/>
      <c r="K27" s="110"/>
      <c r="L27" s="342"/>
      <c r="M27" s="110"/>
      <c r="N27" s="346"/>
      <c r="O27" s="110"/>
      <c r="P27" s="346"/>
    </row>
    <row r="28" spans="3:16" s="113" customFormat="1" ht="13.5">
      <c r="C28" s="115"/>
      <c r="D28" s="112">
        <v>6414</v>
      </c>
      <c r="E28" s="112"/>
      <c r="F28" s="116" t="s">
        <v>39</v>
      </c>
      <c r="G28" s="110">
        <v>6897800</v>
      </c>
      <c r="H28" s="110">
        <v>10000000</v>
      </c>
      <c r="I28" s="110">
        <v>10000000</v>
      </c>
      <c r="J28" s="110">
        <v>10000000</v>
      </c>
      <c r="K28" s="110">
        <v>10000000</v>
      </c>
      <c r="L28" s="342">
        <f t="shared" si="1"/>
        <v>100</v>
      </c>
      <c r="M28" s="110">
        <v>10000000</v>
      </c>
      <c r="N28" s="346">
        <f t="shared" si="0"/>
        <v>100</v>
      </c>
      <c r="O28" s="110">
        <v>10000000</v>
      </c>
      <c r="P28" s="346">
        <f>O28/M28*100</f>
        <v>100</v>
      </c>
    </row>
    <row r="29" spans="3:16" s="113" customFormat="1" ht="13.5">
      <c r="C29" s="115"/>
      <c r="D29" s="112">
        <v>6415</v>
      </c>
      <c r="E29" s="112"/>
      <c r="F29" s="116" t="s">
        <v>102</v>
      </c>
      <c r="G29" s="110">
        <v>1756096</v>
      </c>
      <c r="H29" s="184"/>
      <c r="I29" s="184"/>
      <c r="J29" s="184"/>
      <c r="K29" s="110"/>
      <c r="L29" s="342"/>
      <c r="M29" s="110"/>
      <c r="N29" s="346"/>
      <c r="O29" s="110"/>
      <c r="P29" s="346"/>
    </row>
    <row r="30" spans="3:16" s="113" customFormat="1" ht="13.5" hidden="1">
      <c r="C30" s="115"/>
      <c r="D30" s="112">
        <v>6416</v>
      </c>
      <c r="E30" s="112"/>
      <c r="F30" s="116" t="s">
        <v>40</v>
      </c>
      <c r="G30" s="110"/>
      <c r="H30" s="184"/>
      <c r="I30" s="184"/>
      <c r="J30" s="184"/>
      <c r="K30" s="110"/>
      <c r="L30" s="342"/>
      <c r="M30" s="110"/>
      <c r="N30" s="346"/>
      <c r="O30" s="110"/>
      <c r="P30" s="346"/>
    </row>
    <row r="31" spans="3:16" s="113" customFormat="1" ht="13.5" hidden="1">
      <c r="C31" s="115"/>
      <c r="D31" s="112">
        <v>6419</v>
      </c>
      <c r="E31" s="112"/>
      <c r="F31" s="118" t="s">
        <v>42</v>
      </c>
      <c r="G31" s="110"/>
      <c r="H31" s="184"/>
      <c r="I31" s="184"/>
      <c r="J31" s="184"/>
      <c r="K31" s="110"/>
      <c r="L31" s="342" t="e">
        <f t="shared" si="1"/>
        <v>#DIV/0!</v>
      </c>
      <c r="M31" s="110"/>
      <c r="N31" s="346"/>
      <c r="O31" s="110"/>
      <c r="P31" s="346"/>
    </row>
    <row r="32" spans="3:16" s="113" customFormat="1" ht="13.5">
      <c r="C32" s="111">
        <v>642</v>
      </c>
      <c r="D32" s="112"/>
      <c r="E32" s="112"/>
      <c r="F32" s="117" t="s">
        <v>43</v>
      </c>
      <c r="G32" s="102">
        <f>SUM(G33:G34)</f>
        <v>660435</v>
      </c>
      <c r="H32" s="102">
        <f>SUM(H33:H34)</f>
        <v>600000</v>
      </c>
      <c r="I32" s="102">
        <f>SUM(I33:I34)</f>
        <v>600000</v>
      </c>
      <c r="J32" s="102">
        <f>SUM(J33:J34)</f>
        <v>600000</v>
      </c>
      <c r="K32" s="102">
        <f>SUM(K33:K34)</f>
        <v>600000</v>
      </c>
      <c r="L32" s="341">
        <f t="shared" si="1"/>
        <v>100</v>
      </c>
      <c r="M32" s="102">
        <f>SUM(M33:M34)</f>
        <v>600000</v>
      </c>
      <c r="N32" s="347">
        <f t="shared" si="0"/>
        <v>100</v>
      </c>
      <c r="O32" s="102">
        <f>SUM(O33:O34)</f>
        <v>600000</v>
      </c>
      <c r="P32" s="347">
        <f>O32/M32*100</f>
        <v>100</v>
      </c>
    </row>
    <row r="33" spans="3:16" s="113" customFormat="1" ht="13.5">
      <c r="C33" s="115"/>
      <c r="D33" s="112">
        <v>6422</v>
      </c>
      <c r="E33" s="112"/>
      <c r="F33" s="116" t="s">
        <v>44</v>
      </c>
      <c r="G33" s="110">
        <v>660435</v>
      </c>
      <c r="H33" s="110">
        <v>600000</v>
      </c>
      <c r="I33" s="110">
        <v>600000</v>
      </c>
      <c r="J33" s="110">
        <v>600000</v>
      </c>
      <c r="K33" s="110">
        <v>600000</v>
      </c>
      <c r="L33" s="342">
        <f t="shared" si="1"/>
        <v>100</v>
      </c>
      <c r="M33" s="110">
        <v>600000</v>
      </c>
      <c r="N33" s="346">
        <f t="shared" si="0"/>
        <v>100</v>
      </c>
      <c r="O33" s="110">
        <v>600000</v>
      </c>
      <c r="P33" s="346">
        <f>O33/M33*100</f>
        <v>100</v>
      </c>
    </row>
    <row r="34" spans="3:16" s="113" customFormat="1" ht="13.5" hidden="1">
      <c r="C34" s="115"/>
      <c r="D34" s="112">
        <v>6429</v>
      </c>
      <c r="E34" s="112"/>
      <c r="F34" s="118" t="s">
        <v>45</v>
      </c>
      <c r="G34" s="110"/>
      <c r="H34" s="110"/>
      <c r="I34" s="110"/>
      <c r="J34" s="110"/>
      <c r="K34" s="110"/>
      <c r="L34" s="342" t="e">
        <f t="shared" si="1"/>
        <v>#DIV/0!</v>
      </c>
      <c r="M34" s="110"/>
      <c r="N34" s="346"/>
      <c r="O34" s="110"/>
      <c r="P34" s="346"/>
    </row>
    <row r="35" spans="2:16" s="113" customFormat="1" ht="12.75" customHeight="1">
      <c r="B35" s="108">
        <v>65</v>
      </c>
      <c r="C35" s="111"/>
      <c r="D35" s="112"/>
      <c r="E35" s="112"/>
      <c r="F35" s="117" t="s">
        <v>46</v>
      </c>
      <c r="G35" s="102">
        <f>G36</f>
        <v>2587182144</v>
      </c>
      <c r="H35" s="102">
        <f>H36</f>
        <v>2650843000</v>
      </c>
      <c r="I35" s="102">
        <f>I36</f>
        <v>2650843000</v>
      </c>
      <c r="J35" s="102">
        <f>J36</f>
        <v>2630843000</v>
      </c>
      <c r="K35" s="102">
        <f>K36</f>
        <v>2781000000</v>
      </c>
      <c r="L35" s="341">
        <f t="shared" si="1"/>
        <v>104.91002296250664</v>
      </c>
      <c r="M35" s="102">
        <f>M36</f>
        <v>2855000000</v>
      </c>
      <c r="N35" s="347">
        <f aca="true" t="shared" si="8" ref="N35:N46">M35/K35*100</f>
        <v>102.66091334052498</v>
      </c>
      <c r="O35" s="102">
        <f>O36</f>
        <v>2935300000</v>
      </c>
      <c r="P35" s="347">
        <f aca="true" t="shared" si="9" ref="P35:P46">O35/M35*100</f>
        <v>102.81260945709283</v>
      </c>
    </row>
    <row r="36" spans="3:16" s="113" customFormat="1" ht="13.5">
      <c r="C36" s="111">
        <v>652</v>
      </c>
      <c r="D36" s="112"/>
      <c r="E36" s="112"/>
      <c r="F36" s="117" t="s">
        <v>47</v>
      </c>
      <c r="G36" s="102">
        <f aca="true" t="shared" si="10" ref="G36:O36">SUM(G37)</f>
        <v>2587182144</v>
      </c>
      <c r="H36" s="102">
        <f t="shared" si="10"/>
        <v>2650843000</v>
      </c>
      <c r="I36" s="102">
        <f t="shared" si="10"/>
        <v>2650843000</v>
      </c>
      <c r="J36" s="102">
        <f t="shared" si="10"/>
        <v>2630843000</v>
      </c>
      <c r="K36" s="102">
        <f t="shared" si="10"/>
        <v>2781000000</v>
      </c>
      <c r="L36" s="341">
        <f t="shared" si="1"/>
        <v>104.91002296250664</v>
      </c>
      <c r="M36" s="102">
        <f t="shared" si="10"/>
        <v>2855000000</v>
      </c>
      <c r="N36" s="347">
        <f t="shared" si="8"/>
        <v>102.66091334052498</v>
      </c>
      <c r="O36" s="102">
        <f t="shared" si="10"/>
        <v>2935300000</v>
      </c>
      <c r="P36" s="347">
        <f t="shared" si="9"/>
        <v>102.81260945709283</v>
      </c>
    </row>
    <row r="37" spans="3:16" s="113" customFormat="1" ht="13.5">
      <c r="C37" s="115"/>
      <c r="D37" s="112">
        <v>6526</v>
      </c>
      <c r="E37" s="112"/>
      <c r="F37" s="116" t="s">
        <v>48</v>
      </c>
      <c r="G37" s="110">
        <f>SUM(G38:G42)</f>
        <v>2587182144</v>
      </c>
      <c r="H37" s="110">
        <f>SUM(H38:H42)</f>
        <v>2650843000</v>
      </c>
      <c r="I37" s="110">
        <f>SUM(I38:I42)</f>
        <v>2650843000</v>
      </c>
      <c r="J37" s="110">
        <f>SUM(J38:J42)</f>
        <v>2630843000</v>
      </c>
      <c r="K37" s="110">
        <f>SUM(K38:K42)</f>
        <v>2781000000</v>
      </c>
      <c r="L37" s="342">
        <f t="shared" si="1"/>
        <v>104.91002296250664</v>
      </c>
      <c r="M37" s="110">
        <f>SUM(M38:M42)</f>
        <v>2855000000</v>
      </c>
      <c r="N37" s="346">
        <f t="shared" si="8"/>
        <v>102.66091334052498</v>
      </c>
      <c r="O37" s="110">
        <f>SUM(O38:O42)</f>
        <v>2935300000</v>
      </c>
      <c r="P37" s="346">
        <f t="shared" si="9"/>
        <v>102.81260945709283</v>
      </c>
    </row>
    <row r="38" spans="3:16" s="113" customFormat="1" ht="13.5">
      <c r="C38" s="115"/>
      <c r="D38" s="112"/>
      <c r="E38" s="112">
        <v>65264</v>
      </c>
      <c r="F38" s="116" t="s">
        <v>103</v>
      </c>
      <c r="G38" s="110">
        <v>610750197</v>
      </c>
      <c r="H38" s="110">
        <v>690000000</v>
      </c>
      <c r="I38" s="110">
        <v>690000000</v>
      </c>
      <c r="J38" s="110">
        <v>680000000</v>
      </c>
      <c r="K38" s="110">
        <v>670000000</v>
      </c>
      <c r="L38" s="342">
        <f t="shared" si="1"/>
        <v>97.10144927536231</v>
      </c>
      <c r="M38" s="110">
        <v>690000000</v>
      </c>
      <c r="N38" s="346">
        <f t="shared" si="8"/>
        <v>102.98507462686568</v>
      </c>
      <c r="O38" s="110">
        <v>731300000</v>
      </c>
      <c r="P38" s="346">
        <f t="shared" si="9"/>
        <v>105.98550724637681</v>
      </c>
    </row>
    <row r="39" spans="3:16" s="113" customFormat="1" ht="13.5">
      <c r="C39" s="115"/>
      <c r="D39" s="112"/>
      <c r="E39" s="112">
        <v>65265</v>
      </c>
      <c r="F39" s="116" t="s">
        <v>104</v>
      </c>
      <c r="G39" s="110">
        <v>888124755</v>
      </c>
      <c r="H39" s="110">
        <v>905000000</v>
      </c>
      <c r="I39" s="110">
        <v>905000000</v>
      </c>
      <c r="J39" s="110">
        <v>895000000</v>
      </c>
      <c r="K39" s="110">
        <v>915000000</v>
      </c>
      <c r="L39" s="342">
        <f t="shared" si="1"/>
        <v>101.10497237569061</v>
      </c>
      <c r="M39" s="110">
        <v>920000000</v>
      </c>
      <c r="N39" s="346">
        <f t="shared" si="8"/>
        <v>100.5464480874317</v>
      </c>
      <c r="O39" s="110">
        <v>930000000</v>
      </c>
      <c r="P39" s="346">
        <f t="shared" si="9"/>
        <v>101.08695652173914</v>
      </c>
    </row>
    <row r="40" spans="3:16" s="113" customFormat="1" ht="13.5">
      <c r="C40" s="115"/>
      <c r="D40" s="112"/>
      <c r="E40" s="187">
        <v>65268</v>
      </c>
      <c r="F40" s="116" t="s">
        <v>105</v>
      </c>
      <c r="G40" s="110">
        <v>455626694</v>
      </c>
      <c r="H40" s="110">
        <v>390843000</v>
      </c>
      <c r="I40" s="110">
        <v>390843000</v>
      </c>
      <c r="J40" s="110">
        <v>390843000</v>
      </c>
      <c r="K40" s="110">
        <v>441000000</v>
      </c>
      <c r="L40" s="342">
        <f t="shared" si="1"/>
        <v>112.83303014253805</v>
      </c>
      <c r="M40" s="110">
        <v>450000000</v>
      </c>
      <c r="N40" s="346">
        <f t="shared" si="8"/>
        <v>102.04081632653062</v>
      </c>
      <c r="O40" s="110">
        <v>459000000</v>
      </c>
      <c r="P40" s="346">
        <f t="shared" si="9"/>
        <v>102</v>
      </c>
    </row>
    <row r="41" spans="3:16" s="113" customFormat="1" ht="13.5">
      <c r="C41" s="115"/>
      <c r="D41" s="112"/>
      <c r="E41" s="112">
        <v>65268</v>
      </c>
      <c r="F41" s="116" t="s">
        <v>166</v>
      </c>
      <c r="G41" s="110">
        <v>48309444</v>
      </c>
      <c r="H41" s="110">
        <v>55000000</v>
      </c>
      <c r="I41" s="110">
        <v>55000000</v>
      </c>
      <c r="J41" s="110">
        <v>55000000</v>
      </c>
      <c r="K41" s="110">
        <v>55000000</v>
      </c>
      <c r="L41" s="342">
        <f t="shared" si="1"/>
        <v>100</v>
      </c>
      <c r="M41" s="110">
        <v>65000000</v>
      </c>
      <c r="N41" s="346">
        <f t="shared" si="8"/>
        <v>118.18181818181819</v>
      </c>
      <c r="O41" s="110">
        <v>65000000</v>
      </c>
      <c r="P41" s="346">
        <f t="shared" si="9"/>
        <v>100</v>
      </c>
    </row>
    <row r="42" spans="3:16" s="113" customFormat="1" ht="13.5">
      <c r="C42" s="115"/>
      <c r="D42" s="112"/>
      <c r="E42" s="112">
        <v>65269</v>
      </c>
      <c r="F42" s="116" t="s">
        <v>178</v>
      </c>
      <c r="G42" s="110">
        <v>584371054</v>
      </c>
      <c r="H42" s="110">
        <v>610000000</v>
      </c>
      <c r="I42" s="110">
        <v>610000000</v>
      </c>
      <c r="J42" s="110">
        <v>610000000</v>
      </c>
      <c r="K42" s="110">
        <v>700000000</v>
      </c>
      <c r="L42" s="342">
        <f t="shared" si="1"/>
        <v>114.75409836065573</v>
      </c>
      <c r="M42" s="110">
        <v>730000000</v>
      </c>
      <c r="N42" s="346">
        <f t="shared" si="8"/>
        <v>104.28571428571429</v>
      </c>
      <c r="O42" s="110">
        <v>750000000</v>
      </c>
      <c r="P42" s="346">
        <f t="shared" si="9"/>
        <v>102.73972602739727</v>
      </c>
    </row>
    <row r="43" spans="2:16" s="113" customFormat="1" ht="26.25">
      <c r="B43" s="111">
        <v>66</v>
      </c>
      <c r="C43" s="111"/>
      <c r="D43" s="112"/>
      <c r="E43" s="112"/>
      <c r="F43" s="103" t="s">
        <v>106</v>
      </c>
      <c r="G43" s="102">
        <f>G44</f>
        <v>1860355</v>
      </c>
      <c r="H43" s="102">
        <f>H44</f>
        <v>2050000</v>
      </c>
      <c r="I43" s="102">
        <f>I44</f>
        <v>2050000</v>
      </c>
      <c r="J43" s="102">
        <f>J44</f>
        <v>2050000</v>
      </c>
      <c r="K43" s="102">
        <f>K44</f>
        <v>2100000</v>
      </c>
      <c r="L43" s="341">
        <f t="shared" si="1"/>
        <v>102.4390243902439</v>
      </c>
      <c r="M43" s="102">
        <f>M44</f>
        <v>2100000</v>
      </c>
      <c r="N43" s="347">
        <f t="shared" si="8"/>
        <v>100</v>
      </c>
      <c r="O43" s="102">
        <f>O44</f>
        <v>2100000</v>
      </c>
      <c r="P43" s="347">
        <f t="shared" si="9"/>
        <v>100</v>
      </c>
    </row>
    <row r="44" spans="3:16" s="113" customFormat="1" ht="13.5" customHeight="1">
      <c r="C44" s="111">
        <v>661</v>
      </c>
      <c r="D44" s="112"/>
      <c r="E44" s="112"/>
      <c r="F44" s="103" t="s">
        <v>107</v>
      </c>
      <c r="G44" s="102">
        <f>SUM(G45:G46)</f>
        <v>1860355</v>
      </c>
      <c r="H44" s="102">
        <f>SUM(H45:H46)</f>
        <v>2050000</v>
      </c>
      <c r="I44" s="102">
        <f>SUM(I45:I46)</f>
        <v>2050000</v>
      </c>
      <c r="J44" s="102">
        <f>SUM(J45:J46)</f>
        <v>2050000</v>
      </c>
      <c r="K44" s="102">
        <f>SUM(K45:K46)</f>
        <v>2100000</v>
      </c>
      <c r="L44" s="341">
        <f t="shared" si="1"/>
        <v>102.4390243902439</v>
      </c>
      <c r="M44" s="102">
        <f>SUM(M45:M46)</f>
        <v>2100000</v>
      </c>
      <c r="N44" s="347">
        <f t="shared" si="8"/>
        <v>100</v>
      </c>
      <c r="O44" s="102">
        <f>SUM(O45:O46)</f>
        <v>2100000</v>
      </c>
      <c r="P44" s="347">
        <f t="shared" si="9"/>
        <v>100</v>
      </c>
    </row>
    <row r="45" spans="3:16" s="113" customFormat="1" ht="13.5">
      <c r="C45" s="115"/>
      <c r="D45" s="112">
        <v>6614</v>
      </c>
      <c r="E45" s="112"/>
      <c r="F45" s="116" t="s">
        <v>108</v>
      </c>
      <c r="G45" s="110">
        <v>44304</v>
      </c>
      <c r="H45" s="110">
        <v>50000</v>
      </c>
      <c r="I45" s="110">
        <v>50000</v>
      </c>
      <c r="J45" s="110">
        <v>50000</v>
      </c>
      <c r="K45" s="110">
        <v>50000</v>
      </c>
      <c r="L45" s="342">
        <f t="shared" si="1"/>
        <v>100</v>
      </c>
      <c r="M45" s="110">
        <v>50000</v>
      </c>
      <c r="N45" s="346">
        <f t="shared" si="8"/>
        <v>100</v>
      </c>
      <c r="O45" s="110">
        <v>50000</v>
      </c>
      <c r="P45" s="346">
        <f t="shared" si="9"/>
        <v>100</v>
      </c>
    </row>
    <row r="46" spans="3:16" s="113" customFormat="1" ht="13.5">
      <c r="C46" s="115"/>
      <c r="D46" s="112">
        <v>6615</v>
      </c>
      <c r="E46" s="112"/>
      <c r="F46" s="116" t="s">
        <v>179</v>
      </c>
      <c r="G46" s="110">
        <v>1816051</v>
      </c>
      <c r="H46" s="110">
        <v>2000000</v>
      </c>
      <c r="I46" s="110">
        <v>2000000</v>
      </c>
      <c r="J46" s="110">
        <v>2000000</v>
      </c>
      <c r="K46" s="110">
        <v>2050000</v>
      </c>
      <c r="L46" s="342">
        <f t="shared" si="1"/>
        <v>102.49999999999999</v>
      </c>
      <c r="M46" s="110">
        <v>2050000</v>
      </c>
      <c r="N46" s="346">
        <f t="shared" si="8"/>
        <v>100</v>
      </c>
      <c r="O46" s="110">
        <v>2050000</v>
      </c>
      <c r="P46" s="346">
        <f t="shared" si="9"/>
        <v>100</v>
      </c>
    </row>
    <row r="47" spans="3:16" s="113" customFormat="1" ht="13.5" hidden="1">
      <c r="C47" s="115"/>
      <c r="D47" s="112"/>
      <c r="E47" s="112"/>
      <c r="F47" s="103" t="s">
        <v>109</v>
      </c>
      <c r="G47" s="102"/>
      <c r="H47" s="102">
        <f aca="true" t="shared" si="11" ref="H47:O48">H48</f>
        <v>0</v>
      </c>
      <c r="I47" s="102">
        <f t="shared" si="11"/>
        <v>0</v>
      </c>
      <c r="J47" s="102">
        <f t="shared" si="11"/>
        <v>0</v>
      </c>
      <c r="K47" s="102">
        <f t="shared" si="11"/>
        <v>0</v>
      </c>
      <c r="L47" s="341" t="e">
        <f t="shared" si="1"/>
        <v>#DIV/0!</v>
      </c>
      <c r="M47" s="102">
        <f t="shared" si="11"/>
        <v>0</v>
      </c>
      <c r="N47" s="346"/>
      <c r="O47" s="102">
        <f t="shared" si="11"/>
        <v>0</v>
      </c>
      <c r="P47" s="346"/>
    </row>
    <row r="48" spans="3:16" s="113" customFormat="1" ht="26.25" hidden="1">
      <c r="C48" s="119">
        <v>671</v>
      </c>
      <c r="D48" s="112"/>
      <c r="E48" s="112"/>
      <c r="F48" s="103" t="s">
        <v>110</v>
      </c>
      <c r="G48" s="102"/>
      <c r="H48" s="102">
        <f t="shared" si="11"/>
        <v>0</v>
      </c>
      <c r="I48" s="102">
        <f t="shared" si="11"/>
        <v>0</v>
      </c>
      <c r="J48" s="102">
        <f t="shared" si="11"/>
        <v>0</v>
      </c>
      <c r="K48" s="102">
        <f t="shared" si="11"/>
        <v>0</v>
      </c>
      <c r="L48" s="341" t="e">
        <f t="shared" si="1"/>
        <v>#DIV/0!</v>
      </c>
      <c r="M48" s="102">
        <f t="shared" si="11"/>
        <v>0</v>
      </c>
      <c r="N48" s="346"/>
      <c r="O48" s="102">
        <f t="shared" si="11"/>
        <v>0</v>
      </c>
      <c r="P48" s="346"/>
    </row>
    <row r="49" spans="3:16" s="113" customFormat="1" ht="27" hidden="1">
      <c r="C49" s="115"/>
      <c r="D49" s="112"/>
      <c r="E49" s="112"/>
      <c r="F49" s="120" t="s">
        <v>146</v>
      </c>
      <c r="G49" s="110"/>
      <c r="H49" s="110"/>
      <c r="I49" s="110"/>
      <c r="J49" s="110"/>
      <c r="K49" s="110"/>
      <c r="L49" s="342" t="e">
        <f t="shared" si="1"/>
        <v>#DIV/0!</v>
      </c>
      <c r="M49" s="110"/>
      <c r="N49" s="346"/>
      <c r="O49" s="110"/>
      <c r="P49" s="346"/>
    </row>
    <row r="50" spans="3:16" s="113" customFormat="1" ht="13.5" hidden="1">
      <c r="C50" s="115"/>
      <c r="D50" s="112"/>
      <c r="E50" s="112"/>
      <c r="F50" s="116" t="s">
        <v>111</v>
      </c>
      <c r="G50" s="110"/>
      <c r="H50" s="110"/>
      <c r="I50" s="110"/>
      <c r="J50" s="110"/>
      <c r="K50" s="110"/>
      <c r="L50" s="342" t="e">
        <f t="shared" si="1"/>
        <v>#DIV/0!</v>
      </c>
      <c r="M50" s="110"/>
      <c r="N50" s="346"/>
      <c r="O50" s="110"/>
      <c r="P50" s="346"/>
    </row>
    <row r="51" spans="3:16" s="113" customFormat="1" ht="13.5" hidden="1">
      <c r="C51" s="115"/>
      <c r="D51" s="112"/>
      <c r="E51" s="112"/>
      <c r="F51" s="116" t="s">
        <v>112</v>
      </c>
      <c r="G51" s="110"/>
      <c r="H51" s="110"/>
      <c r="I51" s="110"/>
      <c r="J51" s="110"/>
      <c r="K51" s="110"/>
      <c r="L51" s="342" t="e">
        <f t="shared" si="1"/>
        <v>#DIV/0!</v>
      </c>
      <c r="M51" s="110"/>
      <c r="N51" s="346"/>
      <c r="O51" s="110"/>
      <c r="P51" s="346"/>
    </row>
    <row r="52" spans="3:16" s="113" customFormat="1" ht="13.5" hidden="1">
      <c r="C52" s="115"/>
      <c r="D52" s="112"/>
      <c r="E52" s="112"/>
      <c r="F52" s="116" t="s">
        <v>113</v>
      </c>
      <c r="G52" s="110"/>
      <c r="H52" s="110"/>
      <c r="I52" s="110"/>
      <c r="J52" s="110"/>
      <c r="K52" s="110"/>
      <c r="L52" s="342" t="e">
        <f t="shared" si="1"/>
        <v>#DIV/0!</v>
      </c>
      <c r="M52" s="110"/>
      <c r="N52" s="346"/>
      <c r="O52" s="110"/>
      <c r="P52" s="346"/>
    </row>
    <row r="53" spans="3:16" s="113" customFormat="1" ht="13.5" hidden="1">
      <c r="C53" s="115"/>
      <c r="D53" s="112"/>
      <c r="E53" s="112"/>
      <c r="F53" s="116" t="s">
        <v>116</v>
      </c>
      <c r="G53" s="110"/>
      <c r="H53" s="110"/>
      <c r="I53" s="110"/>
      <c r="J53" s="110"/>
      <c r="K53" s="110"/>
      <c r="L53" s="342" t="e">
        <f t="shared" si="1"/>
        <v>#DIV/0!</v>
      </c>
      <c r="M53" s="110"/>
      <c r="N53" s="346"/>
      <c r="O53" s="110"/>
      <c r="P53" s="346"/>
    </row>
    <row r="54" spans="3:16" s="113" customFormat="1" ht="13.5" hidden="1">
      <c r="C54" s="115"/>
      <c r="D54" s="112"/>
      <c r="E54" s="112"/>
      <c r="F54" s="116" t="s">
        <v>115</v>
      </c>
      <c r="G54" s="110"/>
      <c r="H54" s="110"/>
      <c r="I54" s="110"/>
      <c r="J54" s="110"/>
      <c r="K54" s="110"/>
      <c r="L54" s="342" t="e">
        <f t="shared" si="1"/>
        <v>#DIV/0!</v>
      </c>
      <c r="M54" s="110"/>
      <c r="N54" s="346"/>
      <c r="O54" s="110"/>
      <c r="P54" s="346"/>
    </row>
    <row r="55" spans="3:16" s="113" customFormat="1" ht="13.5" hidden="1">
      <c r="C55" s="115"/>
      <c r="D55" s="112"/>
      <c r="E55" s="112"/>
      <c r="F55" s="116" t="s">
        <v>114</v>
      </c>
      <c r="G55" s="110"/>
      <c r="H55" s="110"/>
      <c r="I55" s="110"/>
      <c r="J55" s="110"/>
      <c r="K55" s="110"/>
      <c r="L55" s="342" t="e">
        <f t="shared" si="1"/>
        <v>#DIV/0!</v>
      </c>
      <c r="M55" s="110"/>
      <c r="N55" s="346"/>
      <c r="O55" s="110"/>
      <c r="P55" s="346"/>
    </row>
    <row r="56" spans="2:16" s="113" customFormat="1" ht="13.5">
      <c r="B56" s="108">
        <v>68</v>
      </c>
      <c r="C56" s="111"/>
      <c r="D56" s="112"/>
      <c r="E56" s="112"/>
      <c r="F56" s="103" t="s">
        <v>174</v>
      </c>
      <c r="G56" s="102">
        <f>G57+G60</f>
        <v>1212293</v>
      </c>
      <c r="H56" s="102">
        <f aca="true" t="shared" si="12" ref="G56:P58">H57</f>
        <v>0</v>
      </c>
      <c r="I56" s="102">
        <f t="shared" si="12"/>
        <v>0</v>
      </c>
      <c r="J56" s="102">
        <f t="shared" si="12"/>
        <v>200000</v>
      </c>
      <c r="K56" s="102">
        <f t="shared" si="12"/>
        <v>0</v>
      </c>
      <c r="L56" s="341"/>
      <c r="M56" s="102">
        <f t="shared" si="12"/>
        <v>0</v>
      </c>
      <c r="N56" s="102">
        <f t="shared" si="12"/>
        <v>0</v>
      </c>
      <c r="O56" s="102">
        <f t="shared" si="12"/>
        <v>0</v>
      </c>
      <c r="P56" s="102">
        <f t="shared" si="12"/>
        <v>0</v>
      </c>
    </row>
    <row r="57" spans="3:16" s="113" customFormat="1" ht="13.5">
      <c r="C57" s="111">
        <v>681</v>
      </c>
      <c r="D57" s="112"/>
      <c r="E57" s="112"/>
      <c r="F57" s="103" t="s">
        <v>175</v>
      </c>
      <c r="G57" s="102">
        <f t="shared" si="12"/>
        <v>898293</v>
      </c>
      <c r="H57" s="102">
        <f t="shared" si="12"/>
        <v>0</v>
      </c>
      <c r="I57" s="102">
        <f t="shared" si="12"/>
        <v>0</v>
      </c>
      <c r="J57" s="102">
        <f t="shared" si="12"/>
        <v>200000</v>
      </c>
      <c r="K57" s="102">
        <f t="shared" si="12"/>
        <v>0</v>
      </c>
      <c r="L57" s="341"/>
      <c r="M57" s="102">
        <f t="shared" si="12"/>
        <v>0</v>
      </c>
      <c r="N57" s="102">
        <f t="shared" si="12"/>
        <v>0</v>
      </c>
      <c r="O57" s="102">
        <f t="shared" si="12"/>
        <v>0</v>
      </c>
      <c r="P57" s="102">
        <f t="shared" si="12"/>
        <v>0</v>
      </c>
    </row>
    <row r="58" spans="3:16" s="113" customFormat="1" ht="13.5">
      <c r="C58" s="115"/>
      <c r="D58" s="112">
        <v>6819</v>
      </c>
      <c r="E58" s="112"/>
      <c r="F58" s="103" t="s">
        <v>176</v>
      </c>
      <c r="G58" s="102">
        <f t="shared" si="12"/>
        <v>898293</v>
      </c>
      <c r="H58" s="102">
        <f t="shared" si="12"/>
        <v>0</v>
      </c>
      <c r="I58" s="102">
        <f t="shared" si="12"/>
        <v>0</v>
      </c>
      <c r="J58" s="102">
        <f t="shared" si="12"/>
        <v>200000</v>
      </c>
      <c r="K58" s="102">
        <f t="shared" si="12"/>
        <v>0</v>
      </c>
      <c r="L58" s="341"/>
      <c r="M58" s="102">
        <f t="shared" si="12"/>
        <v>0</v>
      </c>
      <c r="N58" s="102">
        <f t="shared" si="12"/>
        <v>0</v>
      </c>
      <c r="O58" s="102">
        <f t="shared" si="12"/>
        <v>0</v>
      </c>
      <c r="P58" s="102">
        <f t="shared" si="12"/>
        <v>0</v>
      </c>
    </row>
    <row r="59" spans="3:16" s="113" customFormat="1" ht="13.5">
      <c r="C59" s="115"/>
      <c r="D59" s="112"/>
      <c r="E59" s="112">
        <v>68191</v>
      </c>
      <c r="F59" s="116" t="s">
        <v>177</v>
      </c>
      <c r="G59" s="110">
        <v>898293</v>
      </c>
      <c r="H59" s="110"/>
      <c r="I59" s="110"/>
      <c r="J59" s="110">
        <v>200000</v>
      </c>
      <c r="K59" s="110"/>
      <c r="L59" s="342"/>
      <c r="M59" s="110"/>
      <c r="N59" s="346"/>
      <c r="O59" s="110"/>
      <c r="P59" s="346"/>
    </row>
    <row r="60" spans="3:16" s="113" customFormat="1" ht="13.5">
      <c r="C60" s="111">
        <v>683</v>
      </c>
      <c r="D60" s="114"/>
      <c r="E60" s="114"/>
      <c r="F60" s="103" t="s">
        <v>193</v>
      </c>
      <c r="G60" s="102">
        <f>G61</f>
        <v>314000</v>
      </c>
      <c r="H60" s="110"/>
      <c r="I60" s="110"/>
      <c r="J60" s="110"/>
      <c r="K60" s="110"/>
      <c r="L60" s="342"/>
      <c r="M60" s="110"/>
      <c r="N60" s="346"/>
      <c r="O60" s="110"/>
      <c r="P60" s="346"/>
    </row>
    <row r="61" spans="3:16" s="113" customFormat="1" ht="13.5">
      <c r="C61" s="111"/>
      <c r="D61" s="112">
        <v>6831</v>
      </c>
      <c r="E61" s="114"/>
      <c r="F61" s="103" t="s">
        <v>193</v>
      </c>
      <c r="G61" s="102">
        <f>G62</f>
        <v>314000</v>
      </c>
      <c r="H61" s="184"/>
      <c r="I61" s="184"/>
      <c r="J61" s="184"/>
      <c r="K61" s="110"/>
      <c r="L61" s="342"/>
      <c r="M61" s="110"/>
      <c r="N61" s="346"/>
      <c r="O61" s="110"/>
      <c r="P61" s="346"/>
    </row>
    <row r="62" spans="3:16" s="113" customFormat="1" ht="13.5">
      <c r="C62" s="115"/>
      <c r="D62" s="112"/>
      <c r="E62" s="112">
        <v>68311</v>
      </c>
      <c r="F62" s="116" t="s">
        <v>193</v>
      </c>
      <c r="G62" s="110">
        <v>314000</v>
      </c>
      <c r="H62" s="184"/>
      <c r="I62" s="184"/>
      <c r="J62" s="184"/>
      <c r="K62" s="110"/>
      <c r="L62" s="342"/>
      <c r="M62" s="110"/>
      <c r="N62" s="346"/>
      <c r="O62" s="110"/>
      <c r="P62" s="346"/>
    </row>
    <row r="63" spans="1:16" s="113" customFormat="1" ht="26.25">
      <c r="A63" s="108">
        <v>7</v>
      </c>
      <c r="B63" s="108"/>
      <c r="C63" s="111"/>
      <c r="D63" s="114"/>
      <c r="E63" s="114"/>
      <c r="F63" s="103" t="s">
        <v>49</v>
      </c>
      <c r="G63" s="102">
        <f>G64+G67</f>
        <v>1485703</v>
      </c>
      <c r="H63" s="102">
        <f>H64+H67</f>
        <v>2000000</v>
      </c>
      <c r="I63" s="102">
        <f>I64+I67</f>
        <v>2000000</v>
      </c>
      <c r="J63" s="102">
        <f>J64+J67</f>
        <v>2009000</v>
      </c>
      <c r="K63" s="102">
        <f>K64+K67</f>
        <v>2000000</v>
      </c>
      <c r="L63" s="341">
        <f t="shared" si="1"/>
        <v>100</v>
      </c>
      <c r="M63" s="102">
        <f>M64+M67</f>
        <v>2000000</v>
      </c>
      <c r="N63" s="347">
        <f>M63/K63*100</f>
        <v>100</v>
      </c>
      <c r="O63" s="102">
        <f>O64+O67</f>
        <v>2000000</v>
      </c>
      <c r="P63" s="347">
        <f>O63/M63*100</f>
        <v>100</v>
      </c>
    </row>
    <row r="64" spans="1:16" s="113" customFormat="1" ht="26.25" hidden="1">
      <c r="A64" s="108"/>
      <c r="B64" s="108">
        <v>71</v>
      </c>
      <c r="C64" s="111"/>
      <c r="D64" s="114"/>
      <c r="E64" s="114"/>
      <c r="F64" s="103" t="s">
        <v>268</v>
      </c>
      <c r="G64" s="102">
        <f aca="true" t="shared" si="13" ref="G64:O65">G65</f>
        <v>0</v>
      </c>
      <c r="H64" s="102">
        <f t="shared" si="13"/>
        <v>0</v>
      </c>
      <c r="I64" s="102">
        <f t="shared" si="13"/>
        <v>0</v>
      </c>
      <c r="J64" s="102">
        <f t="shared" si="13"/>
        <v>0</v>
      </c>
      <c r="K64" s="102">
        <f t="shared" si="13"/>
        <v>0</v>
      </c>
      <c r="L64" s="341"/>
      <c r="M64" s="102">
        <f t="shared" si="13"/>
        <v>0</v>
      </c>
      <c r="N64" s="102"/>
      <c r="O64" s="102">
        <f t="shared" si="13"/>
        <v>0</v>
      </c>
      <c r="P64" s="102"/>
    </row>
    <row r="65" spans="1:16" s="113" customFormat="1" ht="26.25" hidden="1">
      <c r="A65" s="108"/>
      <c r="B65" s="108"/>
      <c r="C65" s="111">
        <v>711</v>
      </c>
      <c r="D65" s="114"/>
      <c r="E65" s="114"/>
      <c r="F65" s="103" t="s">
        <v>269</v>
      </c>
      <c r="G65" s="102">
        <f>G66</f>
        <v>0</v>
      </c>
      <c r="H65" s="102">
        <f>H66</f>
        <v>0</v>
      </c>
      <c r="I65" s="102">
        <f>I66</f>
        <v>0</v>
      </c>
      <c r="J65" s="102">
        <f>J66</f>
        <v>0</v>
      </c>
      <c r="K65" s="102">
        <f t="shared" si="13"/>
        <v>0</v>
      </c>
      <c r="L65" s="341"/>
      <c r="M65" s="102">
        <f t="shared" si="13"/>
        <v>0</v>
      </c>
      <c r="N65" s="102"/>
      <c r="O65" s="102">
        <f t="shared" si="13"/>
        <v>0</v>
      </c>
      <c r="P65" s="102"/>
    </row>
    <row r="66" spans="1:16" s="113" customFormat="1" ht="13.5" hidden="1">
      <c r="A66" s="108"/>
      <c r="B66" s="108"/>
      <c r="C66" s="111"/>
      <c r="D66" s="112">
        <v>7111</v>
      </c>
      <c r="E66" s="112"/>
      <c r="F66" s="116" t="s">
        <v>267</v>
      </c>
      <c r="G66" s="102"/>
      <c r="H66" s="102"/>
      <c r="I66" s="102"/>
      <c r="J66" s="102"/>
      <c r="K66" s="102"/>
      <c r="L66" s="341"/>
      <c r="M66" s="102"/>
      <c r="N66" s="347"/>
      <c r="O66" s="102"/>
      <c r="P66" s="347"/>
    </row>
    <row r="67" spans="2:16" s="113" customFormat="1" ht="13.5">
      <c r="B67" s="108">
        <v>72</v>
      </c>
      <c r="C67" s="111"/>
      <c r="D67" s="114"/>
      <c r="E67" s="114"/>
      <c r="F67" s="103" t="s">
        <v>52</v>
      </c>
      <c r="G67" s="102">
        <f>G68+G71</f>
        <v>1485703</v>
      </c>
      <c r="H67" s="102">
        <f>H68+H71</f>
        <v>2000000</v>
      </c>
      <c r="I67" s="102">
        <f>I68+I71</f>
        <v>2000000</v>
      </c>
      <c r="J67" s="102">
        <f>J68+J71</f>
        <v>2009000</v>
      </c>
      <c r="K67" s="102">
        <f>K68+K71</f>
        <v>2000000</v>
      </c>
      <c r="L67" s="341">
        <f t="shared" si="1"/>
        <v>100</v>
      </c>
      <c r="M67" s="102">
        <f>M68+M71</f>
        <v>2000000</v>
      </c>
      <c r="N67" s="347">
        <f>M67/K67*100</f>
        <v>100</v>
      </c>
      <c r="O67" s="102">
        <f>O68+O71</f>
        <v>2000000</v>
      </c>
      <c r="P67" s="347">
        <f>O67/M67*100</f>
        <v>100</v>
      </c>
    </row>
    <row r="68" spans="3:16" s="113" customFormat="1" ht="13.5">
      <c r="C68" s="111">
        <v>721</v>
      </c>
      <c r="D68" s="114"/>
      <c r="E68" s="114"/>
      <c r="F68" s="103" t="s">
        <v>50</v>
      </c>
      <c r="G68" s="102">
        <f>SUM(G69:G70)</f>
        <v>1478603</v>
      </c>
      <c r="H68" s="102">
        <f>SUM(H69:H70)</f>
        <v>2000000</v>
      </c>
      <c r="I68" s="102">
        <f>SUM(I69:I70)</f>
        <v>2000000</v>
      </c>
      <c r="J68" s="102">
        <f>SUM(J69:J70)</f>
        <v>2000000</v>
      </c>
      <c r="K68" s="102">
        <f>SUM(K69:K70)</f>
        <v>2000000</v>
      </c>
      <c r="L68" s="341">
        <f t="shared" si="1"/>
        <v>100</v>
      </c>
      <c r="M68" s="102">
        <f>SUM(M69:M70)</f>
        <v>2000000</v>
      </c>
      <c r="N68" s="347">
        <f>M68/K68*100</f>
        <v>100</v>
      </c>
      <c r="O68" s="102">
        <f>SUM(O69:O70)</f>
        <v>2000000</v>
      </c>
      <c r="P68" s="347">
        <f>O68/M68*100</f>
        <v>100</v>
      </c>
    </row>
    <row r="69" spans="3:16" s="113" customFormat="1" ht="13.5">
      <c r="C69" s="115"/>
      <c r="D69" s="112">
        <v>7211</v>
      </c>
      <c r="E69" s="112"/>
      <c r="F69" s="116" t="s">
        <v>51</v>
      </c>
      <c r="G69" s="110">
        <v>1478603</v>
      </c>
      <c r="H69" s="110">
        <v>2000000</v>
      </c>
      <c r="I69" s="110">
        <v>2000000</v>
      </c>
      <c r="J69" s="110">
        <v>2000000</v>
      </c>
      <c r="K69" s="110">
        <v>2000000</v>
      </c>
      <c r="L69" s="342">
        <f>K69/I69*100</f>
        <v>100</v>
      </c>
      <c r="M69" s="110">
        <v>2000000</v>
      </c>
      <c r="N69" s="346">
        <f>M69/K69*100</f>
        <v>100</v>
      </c>
      <c r="O69" s="110">
        <v>2000000</v>
      </c>
      <c r="P69" s="346">
        <f>O69/M69*100</f>
        <v>100</v>
      </c>
    </row>
    <row r="70" spans="3:16" s="113" customFormat="1" ht="13.5" hidden="1">
      <c r="C70" s="115"/>
      <c r="D70" s="112">
        <v>7212</v>
      </c>
      <c r="E70" s="112"/>
      <c r="F70" s="116" t="s">
        <v>123</v>
      </c>
      <c r="G70" s="110"/>
      <c r="H70" s="110"/>
      <c r="I70" s="110"/>
      <c r="J70" s="110"/>
      <c r="K70" s="110"/>
      <c r="L70" s="342"/>
      <c r="M70" s="110"/>
      <c r="N70" s="346"/>
      <c r="O70" s="110"/>
      <c r="P70" s="346"/>
    </row>
    <row r="71" spans="3:16" s="113" customFormat="1" ht="13.5">
      <c r="C71" s="111">
        <v>723</v>
      </c>
      <c r="D71" s="112"/>
      <c r="E71" s="112"/>
      <c r="F71" s="103" t="s">
        <v>93</v>
      </c>
      <c r="G71" s="102">
        <f>G72</f>
        <v>7100</v>
      </c>
      <c r="H71" s="102">
        <f>H72</f>
        <v>0</v>
      </c>
      <c r="I71" s="102">
        <f>I72</f>
        <v>0</v>
      </c>
      <c r="J71" s="102">
        <f>J72</f>
        <v>9000</v>
      </c>
      <c r="K71" s="102">
        <f>K72</f>
        <v>0</v>
      </c>
      <c r="L71" s="341" t="s">
        <v>88</v>
      </c>
      <c r="M71" s="102">
        <f>M72</f>
        <v>0</v>
      </c>
      <c r="N71" s="347" t="s">
        <v>88</v>
      </c>
      <c r="O71" s="102">
        <f>O72</f>
        <v>0</v>
      </c>
      <c r="P71" s="347" t="s">
        <v>88</v>
      </c>
    </row>
    <row r="72" spans="3:16" s="69" customFormat="1" ht="13.5">
      <c r="C72" s="115"/>
      <c r="D72" s="112">
        <v>7231</v>
      </c>
      <c r="E72" s="112"/>
      <c r="F72" s="116" t="s">
        <v>92</v>
      </c>
      <c r="G72" s="110">
        <v>7100</v>
      </c>
      <c r="H72" s="110">
        <v>0</v>
      </c>
      <c r="I72" s="110"/>
      <c r="J72" s="110">
        <v>9000</v>
      </c>
      <c r="K72" s="110">
        <v>0</v>
      </c>
      <c r="L72" s="342" t="s">
        <v>88</v>
      </c>
      <c r="M72" s="110">
        <v>0</v>
      </c>
      <c r="N72" s="346" t="s">
        <v>88</v>
      </c>
      <c r="O72" s="110">
        <v>0</v>
      </c>
      <c r="P72" s="346" t="s">
        <v>88</v>
      </c>
    </row>
    <row r="73" spans="3:16" s="3" customFormat="1" ht="13.5" customHeight="1">
      <c r="C73" s="111"/>
      <c r="D73" s="112"/>
      <c r="E73" s="112"/>
      <c r="F73" s="116"/>
      <c r="G73" s="102"/>
      <c r="H73" s="102"/>
      <c r="I73" s="102"/>
      <c r="J73" s="102"/>
      <c r="K73" s="321"/>
      <c r="L73" s="322"/>
      <c r="M73" s="321"/>
      <c r="N73" s="322"/>
      <c r="O73" s="321"/>
      <c r="P73" s="322"/>
    </row>
    <row r="74" spans="3:16" s="3" customFormat="1" ht="13.5" customHeight="1">
      <c r="C74" s="115"/>
      <c r="D74" s="112"/>
      <c r="E74" s="112"/>
      <c r="F74" s="116"/>
      <c r="G74" s="131"/>
      <c r="H74" s="110"/>
      <c r="I74" s="110"/>
      <c r="J74" s="110"/>
      <c r="K74" s="323"/>
      <c r="L74" s="322"/>
      <c r="M74" s="323"/>
      <c r="N74" s="322"/>
      <c r="O74" s="323"/>
      <c r="P74" s="322"/>
    </row>
    <row r="75" spans="3:16" s="3" customFormat="1" ht="13.5" customHeight="1">
      <c r="C75" s="44"/>
      <c r="D75" s="43"/>
      <c r="E75" s="43"/>
      <c r="F75" s="36"/>
      <c r="G75" s="90"/>
      <c r="H75" s="74"/>
      <c r="I75" s="74"/>
      <c r="J75" s="74"/>
      <c r="K75" s="324"/>
      <c r="L75" s="325"/>
      <c r="M75" s="324"/>
      <c r="N75" s="325"/>
      <c r="O75" s="324"/>
      <c r="P75" s="325"/>
    </row>
    <row r="76" spans="3:16" s="3" customFormat="1" ht="13.5" customHeight="1">
      <c r="C76" s="44"/>
      <c r="D76" s="43"/>
      <c r="E76" s="43"/>
      <c r="F76" s="36"/>
      <c r="G76" s="9"/>
      <c r="K76" s="314"/>
      <c r="L76" s="325"/>
      <c r="M76" s="314"/>
      <c r="N76" s="325"/>
      <c r="O76" s="314"/>
      <c r="P76" s="325"/>
    </row>
    <row r="77" spans="3:16" s="3" customFormat="1" ht="13.5" customHeight="1">
      <c r="C77" s="44"/>
      <c r="D77" s="43"/>
      <c r="E77" s="43"/>
      <c r="F77" s="36"/>
      <c r="G77" s="9"/>
      <c r="K77" s="314"/>
      <c r="L77" s="325"/>
      <c r="M77" s="314"/>
      <c r="N77" s="325"/>
      <c r="O77" s="314"/>
      <c r="P77" s="325"/>
    </row>
    <row r="78" spans="3:16" s="3" customFormat="1" ht="13.5" customHeight="1">
      <c r="C78" s="44"/>
      <c r="D78" s="43"/>
      <c r="E78" s="43"/>
      <c r="F78" s="36"/>
      <c r="G78" s="9"/>
      <c r="K78" s="314"/>
      <c r="L78" s="325"/>
      <c r="M78" s="314"/>
      <c r="N78" s="325"/>
      <c r="O78" s="314"/>
      <c r="P78" s="325"/>
    </row>
    <row r="79" spans="3:16" s="3" customFormat="1" ht="13.5" customHeight="1">
      <c r="C79" s="44"/>
      <c r="D79" s="43"/>
      <c r="E79" s="43"/>
      <c r="F79" s="36"/>
      <c r="G79" s="9"/>
      <c r="K79" s="314"/>
      <c r="L79" s="325"/>
      <c r="M79" s="314"/>
      <c r="N79" s="325"/>
      <c r="O79" s="314"/>
      <c r="P79" s="325"/>
    </row>
    <row r="80" spans="3:16" s="3" customFormat="1" ht="13.5" customHeight="1">
      <c r="C80" s="44"/>
      <c r="D80" s="43"/>
      <c r="E80" s="43"/>
      <c r="F80" s="36"/>
      <c r="G80" s="9"/>
      <c r="K80" s="314"/>
      <c r="L80" s="325"/>
      <c r="M80" s="314"/>
      <c r="N80" s="325"/>
      <c r="O80" s="314"/>
      <c r="P80" s="325"/>
    </row>
    <row r="81" spans="3:16" s="3" customFormat="1" ht="13.5" customHeight="1">
      <c r="C81" s="44"/>
      <c r="D81" s="43"/>
      <c r="E81" s="43"/>
      <c r="F81" s="36"/>
      <c r="G81" s="9"/>
      <c r="K81" s="314"/>
      <c r="L81" s="325"/>
      <c r="M81" s="314"/>
      <c r="N81" s="325"/>
      <c r="O81" s="314"/>
      <c r="P81" s="325"/>
    </row>
    <row r="82" spans="3:16" s="3" customFormat="1" ht="13.5" customHeight="1">
      <c r="C82" s="44"/>
      <c r="D82" s="43"/>
      <c r="E82" s="43"/>
      <c r="F82" s="36"/>
      <c r="G82" s="9"/>
      <c r="K82" s="314"/>
      <c r="L82" s="325"/>
      <c r="M82" s="314"/>
      <c r="N82" s="325"/>
      <c r="O82" s="314"/>
      <c r="P82" s="325"/>
    </row>
    <row r="83" spans="3:16" s="9" customFormat="1" ht="27" customHeight="1">
      <c r="C83" s="44"/>
      <c r="D83" s="43"/>
      <c r="E83" s="43"/>
      <c r="F83" s="42"/>
      <c r="K83" s="326"/>
      <c r="L83" s="327"/>
      <c r="M83" s="326"/>
      <c r="N83" s="327"/>
      <c r="O83" s="326"/>
      <c r="P83" s="327"/>
    </row>
    <row r="84" spans="3:16" s="3" customFormat="1" ht="13.5" customHeight="1">
      <c r="C84" s="44"/>
      <c r="D84" s="43"/>
      <c r="E84" s="43"/>
      <c r="F84" s="42"/>
      <c r="G84" s="9"/>
      <c r="K84" s="314"/>
      <c r="L84" s="325"/>
      <c r="M84" s="314"/>
      <c r="N84" s="325"/>
      <c r="O84" s="314"/>
      <c r="P84" s="325"/>
    </row>
    <row r="85" spans="3:16" s="3" customFormat="1" ht="13.5" customHeight="1">
      <c r="C85" s="44"/>
      <c r="D85" s="43"/>
      <c r="E85" s="43"/>
      <c r="F85" s="42"/>
      <c r="G85" s="9"/>
      <c r="K85" s="314"/>
      <c r="L85" s="325"/>
      <c r="M85" s="314"/>
      <c r="N85" s="325"/>
      <c r="O85" s="314"/>
      <c r="P85" s="325"/>
    </row>
    <row r="86" spans="3:16" s="3" customFormat="1" ht="13.5" customHeight="1">
      <c r="C86" s="44"/>
      <c r="D86" s="43"/>
      <c r="E86" s="43"/>
      <c r="F86" s="42"/>
      <c r="G86" s="9"/>
      <c r="K86" s="314"/>
      <c r="L86" s="325"/>
      <c r="M86" s="314"/>
      <c r="N86" s="325"/>
      <c r="O86" s="314"/>
      <c r="P86" s="325"/>
    </row>
    <row r="87" spans="3:16" s="3" customFormat="1" ht="13.5" customHeight="1">
      <c r="C87" s="44"/>
      <c r="D87" s="43"/>
      <c r="E87" s="43"/>
      <c r="F87" s="42"/>
      <c r="G87" s="9"/>
      <c r="K87" s="314"/>
      <c r="L87" s="325"/>
      <c r="M87" s="314"/>
      <c r="N87" s="325"/>
      <c r="O87" s="314"/>
      <c r="P87" s="325"/>
    </row>
    <row r="88" spans="3:16" s="3" customFormat="1" ht="13.5" customHeight="1">
      <c r="C88" s="44"/>
      <c r="D88" s="43"/>
      <c r="E88" s="43"/>
      <c r="F88" s="42"/>
      <c r="G88" s="9"/>
      <c r="K88" s="314"/>
      <c r="L88" s="325"/>
      <c r="M88" s="314"/>
      <c r="N88" s="325"/>
      <c r="O88" s="314"/>
      <c r="P88" s="325"/>
    </row>
    <row r="89" spans="3:16" s="3" customFormat="1" ht="13.5" customHeight="1">
      <c r="C89" s="44"/>
      <c r="D89" s="43"/>
      <c r="E89" s="43"/>
      <c r="F89" s="42"/>
      <c r="G89" s="9"/>
      <c r="K89" s="314"/>
      <c r="L89" s="325"/>
      <c r="M89" s="314"/>
      <c r="N89" s="325"/>
      <c r="O89" s="314"/>
      <c r="P89" s="325"/>
    </row>
    <row r="90" spans="3:16" s="3" customFormat="1" ht="13.5" customHeight="1">
      <c r="C90" s="44"/>
      <c r="D90" s="43"/>
      <c r="E90" s="43"/>
      <c r="F90" s="42"/>
      <c r="G90" s="9"/>
      <c r="K90" s="314"/>
      <c r="L90" s="325"/>
      <c r="M90" s="314"/>
      <c r="N90" s="325"/>
      <c r="O90" s="314"/>
      <c r="P90" s="325"/>
    </row>
    <row r="91" spans="3:16" s="3" customFormat="1" ht="13.5" customHeight="1">
      <c r="C91" s="44"/>
      <c r="D91" s="43"/>
      <c r="E91" s="43"/>
      <c r="F91" s="42"/>
      <c r="G91" s="9"/>
      <c r="K91" s="314"/>
      <c r="L91" s="325"/>
      <c r="M91" s="314"/>
      <c r="N91" s="325"/>
      <c r="O91" s="314"/>
      <c r="P91" s="325"/>
    </row>
    <row r="92" spans="3:16" s="3" customFormat="1" ht="13.5" customHeight="1">
      <c r="C92" s="44"/>
      <c r="D92" s="43"/>
      <c r="E92" s="43"/>
      <c r="F92" s="42"/>
      <c r="G92" s="9"/>
      <c r="K92" s="314"/>
      <c r="L92" s="325"/>
      <c r="M92" s="314"/>
      <c r="N92" s="325"/>
      <c r="O92" s="314"/>
      <c r="P92" s="325"/>
    </row>
    <row r="93" spans="3:16" s="3" customFormat="1" ht="13.5" customHeight="1">
      <c r="C93" s="44"/>
      <c r="D93" s="43"/>
      <c r="E93" s="43"/>
      <c r="F93" s="42"/>
      <c r="G93" s="9"/>
      <c r="K93" s="314"/>
      <c r="L93" s="325"/>
      <c r="M93" s="314"/>
      <c r="N93" s="325"/>
      <c r="O93" s="314"/>
      <c r="P93" s="325"/>
    </row>
    <row r="94" spans="3:16" s="3" customFormat="1" ht="13.5" customHeight="1">
      <c r="C94" s="44"/>
      <c r="D94" s="43"/>
      <c r="E94" s="43"/>
      <c r="F94" s="42"/>
      <c r="G94" s="9"/>
      <c r="K94" s="314"/>
      <c r="L94" s="325"/>
      <c r="M94" s="314"/>
      <c r="N94" s="325"/>
      <c r="O94" s="314"/>
      <c r="P94" s="325"/>
    </row>
    <row r="95" spans="3:16" s="3" customFormat="1" ht="13.5" customHeight="1">
      <c r="C95" s="44"/>
      <c r="D95" s="43"/>
      <c r="E95" s="43"/>
      <c r="F95" s="42"/>
      <c r="G95" s="9"/>
      <c r="K95" s="314"/>
      <c r="L95" s="325"/>
      <c r="M95" s="314"/>
      <c r="N95" s="325"/>
      <c r="O95" s="314"/>
      <c r="P95" s="325"/>
    </row>
    <row r="96" spans="3:16" s="3" customFormat="1" ht="13.5" customHeight="1">
      <c r="C96" s="44"/>
      <c r="D96" s="43"/>
      <c r="E96" s="43"/>
      <c r="F96" s="42"/>
      <c r="G96" s="9"/>
      <c r="K96" s="314"/>
      <c r="L96" s="325"/>
      <c r="M96" s="314"/>
      <c r="N96" s="325"/>
      <c r="O96" s="314"/>
      <c r="P96" s="325"/>
    </row>
    <row r="97" spans="3:16" s="3" customFormat="1" ht="18" customHeight="1">
      <c r="C97" s="45"/>
      <c r="D97" s="28"/>
      <c r="E97" s="28"/>
      <c r="F97" s="42"/>
      <c r="G97" s="9"/>
      <c r="K97" s="314"/>
      <c r="L97" s="325"/>
      <c r="M97" s="314"/>
      <c r="N97" s="325"/>
      <c r="O97" s="314"/>
      <c r="P97" s="325"/>
    </row>
    <row r="98" spans="3:16" s="3" customFormat="1" ht="13.5">
      <c r="C98" s="46"/>
      <c r="D98" s="18"/>
      <c r="E98" s="18"/>
      <c r="F98" s="42"/>
      <c r="K98" s="314"/>
      <c r="L98" s="325"/>
      <c r="M98" s="314"/>
      <c r="N98" s="325"/>
      <c r="O98" s="314"/>
      <c r="P98" s="325"/>
    </row>
    <row r="99" spans="3:16" s="3" customFormat="1" ht="13.5">
      <c r="C99" s="46"/>
      <c r="D99" s="18"/>
      <c r="E99" s="18"/>
      <c r="F99" s="42"/>
      <c r="K99" s="314"/>
      <c r="L99" s="325"/>
      <c r="M99" s="314"/>
      <c r="N99" s="325"/>
      <c r="O99" s="314"/>
      <c r="P99" s="325"/>
    </row>
    <row r="100" spans="3:16" s="3" customFormat="1" ht="13.5">
      <c r="C100" s="47"/>
      <c r="D100" s="18"/>
      <c r="E100" s="18"/>
      <c r="F100" s="42"/>
      <c r="K100" s="314"/>
      <c r="L100" s="325"/>
      <c r="M100" s="314"/>
      <c r="N100" s="325"/>
      <c r="O100" s="314"/>
      <c r="P100" s="325"/>
    </row>
    <row r="101" spans="3:16" s="3" customFormat="1" ht="13.5">
      <c r="C101" s="47"/>
      <c r="D101" s="19"/>
      <c r="E101" s="19"/>
      <c r="F101" s="42"/>
      <c r="K101" s="314"/>
      <c r="L101" s="325"/>
      <c r="M101" s="314"/>
      <c r="N101" s="325"/>
      <c r="O101" s="314"/>
      <c r="P101" s="325"/>
    </row>
    <row r="102" spans="3:16" s="3" customFormat="1" ht="13.5">
      <c r="C102" s="47"/>
      <c r="D102" s="19"/>
      <c r="E102" s="19"/>
      <c r="F102" s="42"/>
      <c r="K102" s="314"/>
      <c r="L102" s="325"/>
      <c r="M102" s="314"/>
      <c r="N102" s="325"/>
      <c r="O102" s="314"/>
      <c r="P102" s="325"/>
    </row>
    <row r="103" spans="3:16" s="3" customFormat="1" ht="13.5">
      <c r="C103" s="47"/>
      <c r="D103" s="19"/>
      <c r="E103" s="19"/>
      <c r="F103" s="42"/>
      <c r="K103" s="314"/>
      <c r="L103" s="325"/>
      <c r="M103" s="314"/>
      <c r="N103" s="325"/>
      <c r="O103" s="314"/>
      <c r="P103" s="325"/>
    </row>
    <row r="104" spans="3:16" s="3" customFormat="1" ht="13.5">
      <c r="C104" s="46"/>
      <c r="D104" s="20"/>
      <c r="E104" s="20"/>
      <c r="F104" s="42"/>
      <c r="K104" s="314"/>
      <c r="L104" s="325"/>
      <c r="M104" s="314"/>
      <c r="N104" s="325"/>
      <c r="O104" s="314"/>
      <c r="P104" s="325"/>
    </row>
    <row r="105" spans="3:16" s="3" customFormat="1" ht="13.5">
      <c r="C105" s="46"/>
      <c r="D105" s="20"/>
      <c r="E105" s="20"/>
      <c r="F105" s="42"/>
      <c r="K105" s="314"/>
      <c r="L105" s="325"/>
      <c r="M105" s="314"/>
      <c r="N105" s="325"/>
      <c r="O105" s="314"/>
      <c r="P105" s="325"/>
    </row>
    <row r="106" spans="3:16" s="3" customFormat="1" ht="13.5">
      <c r="C106" s="46"/>
      <c r="D106" s="19"/>
      <c r="E106" s="19"/>
      <c r="F106" s="42"/>
      <c r="K106" s="314"/>
      <c r="L106" s="325"/>
      <c r="M106" s="314"/>
      <c r="N106" s="325"/>
      <c r="O106" s="314"/>
      <c r="P106" s="325"/>
    </row>
    <row r="107" spans="3:16" s="3" customFormat="1" ht="13.5">
      <c r="C107" s="46"/>
      <c r="D107" s="20"/>
      <c r="E107" s="20"/>
      <c r="F107" s="42"/>
      <c r="K107" s="314"/>
      <c r="L107" s="325"/>
      <c r="M107" s="314"/>
      <c r="N107" s="325"/>
      <c r="O107" s="314"/>
      <c r="P107" s="325"/>
    </row>
    <row r="108" spans="3:16" s="3" customFormat="1" ht="13.5">
      <c r="C108" s="47"/>
      <c r="D108" s="20"/>
      <c r="E108" s="20"/>
      <c r="F108" s="42"/>
      <c r="K108" s="314"/>
      <c r="L108" s="325"/>
      <c r="M108" s="314"/>
      <c r="N108" s="325"/>
      <c r="O108" s="314"/>
      <c r="P108" s="325"/>
    </row>
    <row r="109" spans="3:16" s="3" customFormat="1" ht="13.5">
      <c r="C109" s="47"/>
      <c r="D109" s="20"/>
      <c r="E109" s="20"/>
      <c r="F109" s="42"/>
      <c r="K109" s="314"/>
      <c r="L109" s="325"/>
      <c r="M109" s="314"/>
      <c r="N109" s="325"/>
      <c r="O109" s="314"/>
      <c r="P109" s="325"/>
    </row>
    <row r="110" spans="3:16" s="3" customFormat="1" ht="13.5">
      <c r="C110" s="46"/>
      <c r="D110" s="20"/>
      <c r="E110" s="20"/>
      <c r="F110" s="11"/>
      <c r="K110" s="314"/>
      <c r="L110" s="325"/>
      <c r="M110" s="314"/>
      <c r="N110" s="325"/>
      <c r="O110" s="314"/>
      <c r="P110" s="325"/>
    </row>
    <row r="111" spans="3:16" s="3" customFormat="1" ht="13.5">
      <c r="C111" s="46"/>
      <c r="D111" s="20"/>
      <c r="E111" s="20"/>
      <c r="F111" s="11"/>
      <c r="K111" s="314"/>
      <c r="L111" s="325"/>
      <c r="M111" s="314"/>
      <c r="N111" s="325"/>
      <c r="O111" s="314"/>
      <c r="P111" s="325"/>
    </row>
    <row r="112" spans="3:16" s="3" customFormat="1" ht="13.5">
      <c r="C112" s="46"/>
      <c r="D112" s="20"/>
      <c r="E112" s="20"/>
      <c r="F112" s="16"/>
      <c r="K112" s="314"/>
      <c r="L112" s="325"/>
      <c r="M112" s="314"/>
      <c r="N112" s="325"/>
      <c r="O112" s="314"/>
      <c r="P112" s="325"/>
    </row>
    <row r="113" spans="3:16" s="3" customFormat="1" ht="13.5">
      <c r="C113" s="46"/>
      <c r="D113" s="20"/>
      <c r="E113" s="20"/>
      <c r="F113" s="11"/>
      <c r="K113" s="314"/>
      <c r="L113" s="325"/>
      <c r="M113" s="314"/>
      <c r="N113" s="325"/>
      <c r="O113" s="314"/>
      <c r="P113" s="325"/>
    </row>
    <row r="114" spans="3:16" s="3" customFormat="1" ht="13.5">
      <c r="C114" s="46"/>
      <c r="D114" s="20"/>
      <c r="E114" s="20"/>
      <c r="F114" s="11"/>
      <c r="K114" s="314"/>
      <c r="L114" s="325"/>
      <c r="M114" s="314"/>
      <c r="N114" s="325"/>
      <c r="O114" s="314"/>
      <c r="P114" s="325"/>
    </row>
    <row r="115" spans="3:16" s="3" customFormat="1" ht="13.5">
      <c r="C115" s="46"/>
      <c r="D115" s="20"/>
      <c r="E115" s="20"/>
      <c r="F115" s="16"/>
      <c r="K115" s="314"/>
      <c r="L115" s="325"/>
      <c r="M115" s="314"/>
      <c r="N115" s="325"/>
      <c r="O115" s="314"/>
      <c r="P115" s="325"/>
    </row>
    <row r="116" spans="3:16" s="3" customFormat="1" ht="13.5">
      <c r="C116" s="46"/>
      <c r="D116" s="20"/>
      <c r="E116" s="20"/>
      <c r="F116" s="11"/>
      <c r="K116" s="314"/>
      <c r="L116" s="325"/>
      <c r="M116" s="314"/>
      <c r="N116" s="325"/>
      <c r="O116" s="314"/>
      <c r="P116" s="325"/>
    </row>
    <row r="117" spans="3:16" s="3" customFormat="1" ht="13.5">
      <c r="C117" s="46"/>
      <c r="D117" s="20"/>
      <c r="E117" s="20"/>
      <c r="F117" s="11"/>
      <c r="K117" s="314"/>
      <c r="L117" s="325"/>
      <c r="M117" s="314"/>
      <c r="N117" s="325"/>
      <c r="O117" s="314"/>
      <c r="P117" s="325"/>
    </row>
    <row r="118" spans="3:16" s="3" customFormat="1" ht="13.5" customHeight="1">
      <c r="C118" s="46"/>
      <c r="D118" s="20"/>
      <c r="E118" s="20"/>
      <c r="F118" s="11"/>
      <c r="K118" s="314"/>
      <c r="L118" s="325"/>
      <c r="M118" s="314"/>
      <c r="N118" s="325"/>
      <c r="O118" s="314"/>
      <c r="P118" s="325"/>
    </row>
    <row r="119" spans="3:16" s="3" customFormat="1" ht="13.5" customHeight="1">
      <c r="C119" s="46"/>
      <c r="D119" s="20"/>
      <c r="E119" s="20"/>
      <c r="F119" s="10"/>
      <c r="K119" s="314"/>
      <c r="L119" s="325"/>
      <c r="M119" s="314"/>
      <c r="N119" s="325"/>
      <c r="O119" s="314"/>
      <c r="P119" s="325"/>
    </row>
    <row r="120" spans="3:16" s="3" customFormat="1" ht="13.5" customHeight="1">
      <c r="C120" s="47"/>
      <c r="D120" s="20"/>
      <c r="E120" s="20"/>
      <c r="F120" s="7"/>
      <c r="K120" s="314"/>
      <c r="L120" s="325"/>
      <c r="M120" s="314"/>
      <c r="N120" s="325"/>
      <c r="O120" s="314"/>
      <c r="P120" s="325"/>
    </row>
    <row r="121" spans="3:16" s="3" customFormat="1" ht="26.25" customHeight="1">
      <c r="C121" s="47"/>
      <c r="D121" s="19"/>
      <c r="E121" s="19"/>
      <c r="F121" s="201"/>
      <c r="G121" s="8"/>
      <c r="K121" s="314"/>
      <c r="L121" s="325"/>
      <c r="M121" s="314"/>
      <c r="N121" s="325"/>
      <c r="O121" s="314"/>
      <c r="P121" s="325"/>
    </row>
    <row r="122" spans="3:16" s="3" customFormat="1" ht="13.5" customHeight="1">
      <c r="C122" s="46"/>
      <c r="D122" s="20"/>
      <c r="E122" s="20"/>
      <c r="F122" s="11"/>
      <c r="K122" s="314"/>
      <c r="L122" s="325"/>
      <c r="M122" s="314"/>
      <c r="N122" s="325"/>
      <c r="O122" s="314"/>
      <c r="P122" s="325"/>
    </row>
    <row r="123" spans="3:16" s="3" customFormat="1" ht="13.5" customHeight="1">
      <c r="C123" s="46"/>
      <c r="D123" s="20"/>
      <c r="E123" s="20"/>
      <c r="F123" s="10"/>
      <c r="K123" s="314"/>
      <c r="L123" s="325"/>
      <c r="M123" s="314"/>
      <c r="N123" s="325"/>
      <c r="O123" s="314"/>
      <c r="P123" s="325"/>
    </row>
    <row r="124" spans="3:16" s="3" customFormat="1" ht="13.5" customHeight="1">
      <c r="C124" s="47"/>
      <c r="D124" s="20"/>
      <c r="E124" s="20"/>
      <c r="F124" s="10"/>
      <c r="K124" s="314"/>
      <c r="L124" s="325"/>
      <c r="M124" s="314"/>
      <c r="N124" s="325"/>
      <c r="O124" s="314"/>
      <c r="P124" s="325"/>
    </row>
    <row r="125" spans="3:16" s="3" customFormat="1" ht="13.5" customHeight="1">
      <c r="C125" s="47"/>
      <c r="D125" s="24"/>
      <c r="E125" s="24"/>
      <c r="F125" s="16"/>
      <c r="K125" s="314"/>
      <c r="L125" s="325"/>
      <c r="M125" s="314"/>
      <c r="N125" s="325"/>
      <c r="O125" s="314"/>
      <c r="P125" s="325"/>
    </row>
    <row r="126" spans="3:16" s="3" customFormat="1" ht="13.5" customHeight="1">
      <c r="C126" s="46"/>
      <c r="D126" s="21"/>
      <c r="E126" s="21"/>
      <c r="F126" s="13"/>
      <c r="K126" s="314"/>
      <c r="L126" s="325"/>
      <c r="M126" s="314"/>
      <c r="N126" s="325"/>
      <c r="O126" s="314"/>
      <c r="P126" s="325"/>
    </row>
    <row r="127" spans="3:16" s="3" customFormat="1" ht="13.5" customHeight="1">
      <c r="C127" s="46"/>
      <c r="D127" s="19"/>
      <c r="E127" s="19"/>
      <c r="F127" s="15"/>
      <c r="K127" s="314"/>
      <c r="L127" s="325"/>
      <c r="M127" s="314"/>
      <c r="N127" s="325"/>
      <c r="O127" s="314"/>
      <c r="P127" s="325"/>
    </row>
    <row r="128" spans="3:16" s="3" customFormat="1" ht="13.5" customHeight="1">
      <c r="C128" s="46"/>
      <c r="D128" s="20"/>
      <c r="E128" s="20"/>
      <c r="F128" s="11"/>
      <c r="K128" s="314"/>
      <c r="L128" s="325"/>
      <c r="M128" s="314"/>
      <c r="N128" s="325"/>
      <c r="O128" s="314"/>
      <c r="P128" s="325"/>
    </row>
    <row r="129" spans="3:16" s="3" customFormat="1" ht="28.5" customHeight="1">
      <c r="C129" s="47"/>
      <c r="D129" s="20"/>
      <c r="E129" s="20"/>
      <c r="F129" s="202"/>
      <c r="G129" s="8"/>
      <c r="K129" s="314"/>
      <c r="L129" s="325"/>
      <c r="M129" s="314"/>
      <c r="N129" s="325"/>
      <c r="O129" s="314"/>
      <c r="P129" s="325"/>
    </row>
    <row r="130" spans="3:16" s="3" customFormat="1" ht="13.5" customHeight="1">
      <c r="C130" s="47"/>
      <c r="D130" s="20"/>
      <c r="E130" s="20"/>
      <c r="F130" s="16"/>
      <c r="G130" s="8"/>
      <c r="K130" s="314"/>
      <c r="L130" s="325"/>
      <c r="M130" s="314"/>
      <c r="N130" s="325"/>
      <c r="O130" s="314"/>
      <c r="P130" s="325"/>
    </row>
    <row r="131" spans="3:16" s="3" customFormat="1" ht="13.5" customHeight="1">
      <c r="C131" s="46"/>
      <c r="D131" s="20"/>
      <c r="E131" s="20"/>
      <c r="F131" s="11"/>
      <c r="K131" s="314"/>
      <c r="L131" s="325"/>
      <c r="M131" s="314"/>
      <c r="N131" s="325"/>
      <c r="O131" s="314"/>
      <c r="P131" s="325"/>
    </row>
    <row r="132" spans="3:16" s="3" customFormat="1" ht="13.5" customHeight="1">
      <c r="C132" s="46"/>
      <c r="D132" s="20"/>
      <c r="E132" s="20"/>
      <c r="F132" s="15"/>
      <c r="K132" s="314"/>
      <c r="L132" s="325"/>
      <c r="M132" s="314"/>
      <c r="N132" s="325"/>
      <c r="O132" s="314"/>
      <c r="P132" s="325"/>
    </row>
    <row r="133" spans="3:16" s="3" customFormat="1" ht="13.5" customHeight="1">
      <c r="C133" s="46"/>
      <c r="D133" s="20"/>
      <c r="E133" s="20"/>
      <c r="F133" s="11"/>
      <c r="K133" s="314"/>
      <c r="L133" s="325"/>
      <c r="M133" s="314"/>
      <c r="N133" s="325"/>
      <c r="O133" s="314"/>
      <c r="P133" s="325"/>
    </row>
    <row r="134" spans="3:16" s="3" customFormat="1" ht="22.5" customHeight="1">
      <c r="C134" s="46"/>
      <c r="D134" s="20"/>
      <c r="E134" s="20"/>
      <c r="F134" s="201"/>
      <c r="G134" s="8"/>
      <c r="K134" s="314"/>
      <c r="L134" s="325"/>
      <c r="M134" s="314"/>
      <c r="N134" s="325"/>
      <c r="O134" s="314"/>
      <c r="P134" s="325"/>
    </row>
    <row r="135" spans="3:16" s="3" customFormat="1" ht="13.5" customHeight="1">
      <c r="C135" s="46"/>
      <c r="D135" s="21"/>
      <c r="E135" s="21"/>
      <c r="F135" s="13"/>
      <c r="K135" s="314"/>
      <c r="L135" s="325"/>
      <c r="M135" s="314"/>
      <c r="N135" s="325"/>
      <c r="O135" s="314"/>
      <c r="P135" s="325"/>
    </row>
    <row r="136" spans="3:16" s="3" customFormat="1" ht="13.5" customHeight="1">
      <c r="C136" s="46"/>
      <c r="D136" s="21"/>
      <c r="E136" s="21"/>
      <c r="F136" s="7"/>
      <c r="K136" s="314"/>
      <c r="L136" s="325"/>
      <c r="M136" s="314"/>
      <c r="N136" s="325"/>
      <c r="O136" s="314"/>
      <c r="P136" s="325"/>
    </row>
    <row r="137" spans="3:16" s="3" customFormat="1" ht="13.5" customHeight="1">
      <c r="C137" s="47"/>
      <c r="D137" s="21"/>
      <c r="E137" s="21"/>
      <c r="F137" s="25"/>
      <c r="G137" s="2"/>
      <c r="K137" s="314"/>
      <c r="L137" s="325"/>
      <c r="M137" s="314"/>
      <c r="N137" s="325"/>
      <c r="O137" s="314"/>
      <c r="P137" s="325"/>
    </row>
    <row r="138" spans="3:16" s="3" customFormat="1" ht="13.5" customHeight="1">
      <c r="C138" s="47"/>
      <c r="D138" s="19"/>
      <c r="E138" s="19"/>
      <c r="F138" s="16"/>
      <c r="K138" s="314"/>
      <c r="L138" s="325"/>
      <c r="M138" s="314"/>
      <c r="N138" s="325"/>
      <c r="O138" s="314"/>
      <c r="P138" s="325"/>
    </row>
    <row r="139" spans="3:16" s="3" customFormat="1" ht="13.5" customHeight="1">
      <c r="C139" s="46"/>
      <c r="D139" s="20"/>
      <c r="E139" s="20"/>
      <c r="F139" s="11"/>
      <c r="K139" s="314"/>
      <c r="L139" s="325"/>
      <c r="M139" s="314"/>
      <c r="N139" s="325"/>
      <c r="O139" s="314"/>
      <c r="P139" s="325"/>
    </row>
    <row r="140" spans="3:16" s="3" customFormat="1" ht="13.5" customHeight="1">
      <c r="C140" s="46"/>
      <c r="D140" s="20"/>
      <c r="E140" s="20"/>
      <c r="F140" s="10"/>
      <c r="G140" s="2"/>
      <c r="K140" s="314"/>
      <c r="L140" s="325"/>
      <c r="M140" s="314"/>
      <c r="N140" s="325"/>
      <c r="O140" s="314"/>
      <c r="P140" s="325"/>
    </row>
    <row r="141" spans="3:16" s="3" customFormat="1" ht="13.5" customHeight="1">
      <c r="C141" s="47"/>
      <c r="D141" s="20"/>
      <c r="E141" s="20"/>
      <c r="F141" s="7"/>
      <c r="K141" s="314"/>
      <c r="L141" s="325"/>
      <c r="M141" s="314"/>
      <c r="N141" s="325"/>
      <c r="O141" s="314"/>
      <c r="P141" s="325"/>
    </row>
    <row r="142" spans="3:16" s="3" customFormat="1" ht="13.5" customHeight="1">
      <c r="C142" s="47"/>
      <c r="D142" s="19"/>
      <c r="E142" s="19"/>
      <c r="F142" s="16"/>
      <c r="K142" s="314"/>
      <c r="L142" s="325"/>
      <c r="M142" s="314"/>
      <c r="N142" s="325"/>
      <c r="O142" s="314"/>
      <c r="P142" s="325"/>
    </row>
    <row r="143" spans="3:16" s="3" customFormat="1" ht="13.5" customHeight="1">
      <c r="C143" s="46"/>
      <c r="D143" s="21"/>
      <c r="E143" s="21"/>
      <c r="F143" s="11"/>
      <c r="K143" s="314"/>
      <c r="L143" s="325"/>
      <c r="M143" s="314"/>
      <c r="N143" s="325"/>
      <c r="O143" s="314"/>
      <c r="P143" s="325"/>
    </row>
    <row r="144" spans="3:16" s="3" customFormat="1" ht="13.5" customHeight="1">
      <c r="C144" s="47"/>
      <c r="D144" s="21"/>
      <c r="E144" s="21"/>
      <c r="F144" s="7"/>
      <c r="K144" s="314"/>
      <c r="L144" s="325"/>
      <c r="M144" s="314"/>
      <c r="N144" s="325"/>
      <c r="O144" s="314"/>
      <c r="P144" s="325"/>
    </row>
    <row r="145" spans="3:16" s="3" customFormat="1" ht="22.5" customHeight="1">
      <c r="C145" s="46"/>
      <c r="D145" s="19"/>
      <c r="E145" s="19"/>
      <c r="F145" s="201"/>
      <c r="G145" s="8"/>
      <c r="K145" s="314"/>
      <c r="L145" s="325"/>
      <c r="M145" s="314"/>
      <c r="N145" s="325"/>
      <c r="O145" s="314"/>
      <c r="P145" s="325"/>
    </row>
    <row r="146" spans="3:16" s="3" customFormat="1" ht="13.5" customHeight="1">
      <c r="C146" s="46"/>
      <c r="D146" s="20"/>
      <c r="E146" s="20"/>
      <c r="F146" s="11"/>
      <c r="K146" s="314"/>
      <c r="L146" s="325"/>
      <c r="M146" s="314"/>
      <c r="N146" s="325"/>
      <c r="O146" s="314"/>
      <c r="P146" s="325"/>
    </row>
    <row r="147" spans="3:16" s="3" customFormat="1" ht="13.5" customHeight="1">
      <c r="C147" s="46"/>
      <c r="D147" s="19"/>
      <c r="E147" s="19"/>
      <c r="F147" s="16"/>
      <c r="K147" s="314"/>
      <c r="L147" s="325"/>
      <c r="M147" s="314"/>
      <c r="N147" s="325"/>
      <c r="O147" s="314"/>
      <c r="P147" s="325"/>
    </row>
    <row r="148" spans="3:16" s="3" customFormat="1" ht="13.5" customHeight="1">
      <c r="C148" s="46"/>
      <c r="D148" s="20"/>
      <c r="E148" s="20"/>
      <c r="F148" s="11"/>
      <c r="K148" s="314"/>
      <c r="L148" s="325"/>
      <c r="M148" s="314"/>
      <c r="N148" s="325"/>
      <c r="O148" s="314"/>
      <c r="P148" s="325"/>
    </row>
    <row r="149" spans="3:16" s="3" customFormat="1" ht="13.5" customHeight="1">
      <c r="C149" s="46"/>
      <c r="D149" s="20"/>
      <c r="E149" s="20"/>
      <c r="F149" s="11"/>
      <c r="K149" s="314"/>
      <c r="L149" s="325"/>
      <c r="M149" s="314"/>
      <c r="N149" s="325"/>
      <c r="O149" s="314"/>
      <c r="P149" s="325"/>
    </row>
    <row r="150" spans="3:16" s="3" customFormat="1" ht="13.5" customHeight="1">
      <c r="C150" s="46"/>
      <c r="D150" s="18"/>
      <c r="E150" s="18"/>
      <c r="F150" s="7"/>
      <c r="K150" s="314"/>
      <c r="L150" s="325"/>
      <c r="M150" s="314"/>
      <c r="N150" s="325"/>
      <c r="O150" s="314"/>
      <c r="P150" s="325"/>
    </row>
    <row r="151" spans="3:16" s="3" customFormat="1" ht="13.5" customHeight="1">
      <c r="C151" s="47"/>
      <c r="D151" s="26"/>
      <c r="E151" s="26"/>
      <c r="F151" s="7"/>
      <c r="G151" s="2"/>
      <c r="K151" s="314"/>
      <c r="L151" s="325"/>
      <c r="M151" s="314"/>
      <c r="N151" s="325"/>
      <c r="O151" s="314"/>
      <c r="P151" s="325"/>
    </row>
    <row r="152" spans="3:16" s="3" customFormat="1" ht="13.5" customHeight="1">
      <c r="C152" s="47"/>
      <c r="D152" s="26"/>
      <c r="E152" s="26"/>
      <c r="F152" s="10"/>
      <c r="G152" s="2"/>
      <c r="K152" s="314"/>
      <c r="L152" s="325"/>
      <c r="M152" s="314"/>
      <c r="N152" s="325"/>
      <c r="O152" s="314"/>
      <c r="P152" s="325"/>
    </row>
    <row r="153" spans="3:16" s="3" customFormat="1" ht="13.5" customHeight="1">
      <c r="C153" s="47"/>
      <c r="D153" s="19"/>
      <c r="E153" s="19"/>
      <c r="F153" s="15"/>
      <c r="G153" s="2"/>
      <c r="K153" s="314"/>
      <c r="L153" s="325"/>
      <c r="M153" s="314"/>
      <c r="N153" s="325"/>
      <c r="O153" s="314"/>
      <c r="P153" s="325"/>
    </row>
    <row r="154" spans="3:16" s="3" customFormat="1" ht="13.5">
      <c r="C154" s="46"/>
      <c r="D154" s="20"/>
      <c r="E154" s="20"/>
      <c r="F154" s="11"/>
      <c r="K154" s="314"/>
      <c r="L154" s="325"/>
      <c r="M154" s="314"/>
      <c r="N154" s="325"/>
      <c r="O154" s="314"/>
      <c r="P154" s="325"/>
    </row>
    <row r="155" spans="3:16" s="3" customFormat="1" ht="13.5">
      <c r="C155" s="46"/>
      <c r="D155" s="20"/>
      <c r="E155" s="20"/>
      <c r="F155" s="7"/>
      <c r="K155" s="314"/>
      <c r="L155" s="325"/>
      <c r="M155" s="314"/>
      <c r="N155" s="325"/>
      <c r="O155" s="314"/>
      <c r="P155" s="325"/>
    </row>
    <row r="156" spans="3:16" s="3" customFormat="1" ht="13.5">
      <c r="C156" s="47"/>
      <c r="D156" s="20"/>
      <c r="E156" s="20"/>
      <c r="F156" s="10"/>
      <c r="K156" s="314"/>
      <c r="L156" s="325"/>
      <c r="M156" s="314"/>
      <c r="N156" s="325"/>
      <c r="O156" s="314"/>
      <c r="P156" s="325"/>
    </row>
    <row r="157" spans="3:16" s="3" customFormat="1" ht="13.5">
      <c r="C157" s="47"/>
      <c r="D157" s="19"/>
      <c r="E157" s="19"/>
      <c r="F157" s="16"/>
      <c r="K157" s="314"/>
      <c r="L157" s="325"/>
      <c r="M157" s="314"/>
      <c r="N157" s="325"/>
      <c r="O157" s="314"/>
      <c r="P157" s="325"/>
    </row>
    <row r="158" spans="3:16" s="3" customFormat="1" ht="13.5">
      <c r="C158" s="46"/>
      <c r="D158" s="20"/>
      <c r="E158" s="20"/>
      <c r="F158" s="11"/>
      <c r="K158" s="314"/>
      <c r="L158" s="325"/>
      <c r="M158" s="314"/>
      <c r="N158" s="325"/>
      <c r="O158" s="314"/>
      <c r="P158" s="325"/>
    </row>
    <row r="159" spans="3:16" s="3" customFormat="1" ht="13.5">
      <c r="C159" s="46"/>
      <c r="D159" s="20"/>
      <c r="E159" s="20"/>
      <c r="F159" s="11"/>
      <c r="K159" s="314"/>
      <c r="L159" s="325"/>
      <c r="M159" s="314"/>
      <c r="N159" s="325"/>
      <c r="O159" s="314"/>
      <c r="P159" s="325"/>
    </row>
    <row r="160" spans="3:16" s="3" customFormat="1" ht="13.5">
      <c r="C160" s="46"/>
      <c r="D160" s="49"/>
      <c r="E160" s="49"/>
      <c r="F160" s="5"/>
      <c r="G160" s="14"/>
      <c r="K160" s="314"/>
      <c r="L160" s="325"/>
      <c r="M160" s="314"/>
      <c r="N160" s="325"/>
      <c r="O160" s="314"/>
      <c r="P160" s="325"/>
    </row>
    <row r="161" spans="3:16" s="3" customFormat="1" ht="13.5">
      <c r="C161" s="46"/>
      <c r="D161" s="20"/>
      <c r="E161" s="20"/>
      <c r="F161" s="11"/>
      <c r="K161" s="314"/>
      <c r="L161" s="325"/>
      <c r="M161" s="314"/>
      <c r="N161" s="325"/>
      <c r="O161" s="314"/>
      <c r="P161" s="325"/>
    </row>
    <row r="162" spans="3:16" s="3" customFormat="1" ht="13.5">
      <c r="C162" s="46"/>
      <c r="D162" s="20"/>
      <c r="E162" s="20"/>
      <c r="F162" s="11"/>
      <c r="K162" s="314"/>
      <c r="L162" s="325"/>
      <c r="M162" s="314"/>
      <c r="N162" s="325"/>
      <c r="O162" s="314"/>
      <c r="P162" s="325"/>
    </row>
    <row r="163" spans="3:16" s="3" customFormat="1" ht="13.5">
      <c r="C163" s="46"/>
      <c r="D163" s="20"/>
      <c r="E163" s="20"/>
      <c r="F163" s="11"/>
      <c r="K163" s="314"/>
      <c r="L163" s="325"/>
      <c r="M163" s="314"/>
      <c r="N163" s="325"/>
      <c r="O163" s="314"/>
      <c r="P163" s="325"/>
    </row>
    <row r="164" spans="3:16" s="3" customFormat="1" ht="13.5">
      <c r="C164" s="46"/>
      <c r="D164" s="19"/>
      <c r="E164" s="19"/>
      <c r="F164" s="16"/>
      <c r="K164" s="314"/>
      <c r="L164" s="325"/>
      <c r="M164" s="314"/>
      <c r="N164" s="325"/>
      <c r="O164" s="314"/>
      <c r="P164" s="325"/>
    </row>
    <row r="165" spans="3:16" s="3" customFormat="1" ht="13.5">
      <c r="C165" s="46"/>
      <c r="D165" s="20"/>
      <c r="E165" s="20"/>
      <c r="F165" s="11"/>
      <c r="K165" s="314"/>
      <c r="L165" s="325"/>
      <c r="M165" s="314"/>
      <c r="N165" s="325"/>
      <c r="O165" s="314"/>
      <c r="P165" s="325"/>
    </row>
    <row r="166" spans="3:16" s="3" customFormat="1" ht="13.5">
      <c r="C166" s="46"/>
      <c r="D166" s="19"/>
      <c r="E166" s="19"/>
      <c r="F166" s="16"/>
      <c r="K166" s="314"/>
      <c r="L166" s="325"/>
      <c r="M166" s="314"/>
      <c r="N166" s="325"/>
      <c r="O166" s="314"/>
      <c r="P166" s="325"/>
    </row>
    <row r="167" spans="3:16" s="3" customFormat="1" ht="13.5">
      <c r="C167" s="46"/>
      <c r="D167" s="20"/>
      <c r="E167" s="20"/>
      <c r="F167" s="11"/>
      <c r="K167" s="314"/>
      <c r="L167" s="325"/>
      <c r="M167" s="314"/>
      <c r="N167" s="325"/>
      <c r="O167" s="314"/>
      <c r="P167" s="325"/>
    </row>
    <row r="168" spans="3:16" s="3" customFormat="1" ht="13.5">
      <c r="C168" s="46"/>
      <c r="D168" s="20"/>
      <c r="E168" s="20"/>
      <c r="F168" s="11"/>
      <c r="K168" s="314"/>
      <c r="L168" s="325"/>
      <c r="M168" s="314"/>
      <c r="N168" s="325"/>
      <c r="O168" s="314"/>
      <c r="P168" s="325"/>
    </row>
    <row r="169" spans="3:16" s="3" customFormat="1" ht="13.5">
      <c r="C169" s="46"/>
      <c r="D169" s="20"/>
      <c r="E169" s="20"/>
      <c r="F169" s="11"/>
      <c r="K169" s="314"/>
      <c r="L169" s="325"/>
      <c r="M169" s="314"/>
      <c r="N169" s="325"/>
      <c r="O169" s="314"/>
      <c r="P169" s="325"/>
    </row>
    <row r="170" spans="3:16" s="3" customFormat="1" ht="13.5">
      <c r="C170" s="46"/>
      <c r="D170" s="20"/>
      <c r="E170" s="20"/>
      <c r="F170" s="11"/>
      <c r="K170" s="314"/>
      <c r="L170" s="325"/>
      <c r="M170" s="314"/>
      <c r="N170" s="325"/>
      <c r="O170" s="314"/>
      <c r="P170" s="325"/>
    </row>
    <row r="171" spans="3:16" s="3" customFormat="1" ht="28.5" customHeight="1">
      <c r="C171" s="12"/>
      <c r="D171" s="17"/>
      <c r="E171" s="17"/>
      <c r="F171" s="203"/>
      <c r="G171" s="95"/>
      <c r="K171" s="314"/>
      <c r="L171" s="325"/>
      <c r="M171" s="314"/>
      <c r="N171" s="325"/>
      <c r="O171" s="314"/>
      <c r="P171" s="325"/>
    </row>
    <row r="172" spans="3:16" s="3" customFormat="1" ht="13.5">
      <c r="C172" s="47"/>
      <c r="D172" s="20"/>
      <c r="E172" s="20"/>
      <c r="F172" s="10"/>
      <c r="K172" s="314"/>
      <c r="L172" s="325"/>
      <c r="M172" s="314"/>
      <c r="N172" s="325"/>
      <c r="O172" s="314"/>
      <c r="P172" s="325"/>
    </row>
    <row r="173" spans="3:16" s="3" customFormat="1" ht="13.5">
      <c r="C173" s="46"/>
      <c r="D173" s="50"/>
      <c r="E173" s="50"/>
      <c r="F173" s="6"/>
      <c r="K173" s="314"/>
      <c r="L173" s="325"/>
      <c r="M173" s="314"/>
      <c r="N173" s="325"/>
      <c r="O173" s="314"/>
      <c r="P173" s="325"/>
    </row>
    <row r="174" spans="3:16" s="3" customFormat="1" ht="13.5">
      <c r="C174" s="46"/>
      <c r="D174" s="20"/>
      <c r="E174" s="20"/>
      <c r="F174" s="11"/>
      <c r="K174" s="314"/>
      <c r="L174" s="325"/>
      <c r="M174" s="314"/>
      <c r="N174" s="325"/>
      <c r="O174" s="314"/>
      <c r="P174" s="325"/>
    </row>
    <row r="175" spans="3:16" s="3" customFormat="1" ht="13.5">
      <c r="C175" s="46"/>
      <c r="D175" s="49"/>
      <c r="E175" s="49"/>
      <c r="F175" s="5"/>
      <c r="K175" s="314"/>
      <c r="L175" s="325"/>
      <c r="M175" s="314"/>
      <c r="N175" s="325"/>
      <c r="O175" s="314"/>
      <c r="P175" s="325"/>
    </row>
    <row r="176" spans="3:16" s="3" customFormat="1" ht="13.5">
      <c r="C176" s="46"/>
      <c r="D176" s="49"/>
      <c r="E176" s="49"/>
      <c r="F176" s="5"/>
      <c r="K176" s="314"/>
      <c r="L176" s="325"/>
      <c r="M176" s="314"/>
      <c r="N176" s="325"/>
      <c r="O176" s="314"/>
      <c r="P176" s="325"/>
    </row>
    <row r="177" spans="3:16" s="3" customFormat="1" ht="13.5">
      <c r="C177" s="46"/>
      <c r="D177" s="20"/>
      <c r="E177" s="20"/>
      <c r="F177" s="11"/>
      <c r="K177" s="314"/>
      <c r="L177" s="325"/>
      <c r="M177" s="314"/>
      <c r="N177" s="325"/>
      <c r="O177" s="314"/>
      <c r="P177" s="325"/>
    </row>
    <row r="178" spans="3:16" s="3" customFormat="1" ht="13.5">
      <c r="C178" s="46"/>
      <c r="D178" s="19"/>
      <c r="E178" s="19"/>
      <c r="F178" s="16"/>
      <c r="K178" s="314"/>
      <c r="L178" s="325"/>
      <c r="M178" s="314"/>
      <c r="N178" s="325"/>
      <c r="O178" s="314"/>
      <c r="P178" s="325"/>
    </row>
    <row r="179" spans="3:16" s="3" customFormat="1" ht="13.5">
      <c r="C179" s="46"/>
      <c r="D179" s="20"/>
      <c r="E179" s="20"/>
      <c r="F179" s="11"/>
      <c r="K179" s="314"/>
      <c r="L179" s="325"/>
      <c r="M179" s="314"/>
      <c r="N179" s="325"/>
      <c r="O179" s="314"/>
      <c r="P179" s="325"/>
    </row>
    <row r="180" spans="3:16" s="3" customFormat="1" ht="13.5">
      <c r="C180" s="46"/>
      <c r="D180" s="20"/>
      <c r="E180" s="20"/>
      <c r="F180" s="11"/>
      <c r="K180" s="314"/>
      <c r="L180" s="325"/>
      <c r="M180" s="314"/>
      <c r="N180" s="325"/>
      <c r="O180" s="314"/>
      <c r="P180" s="325"/>
    </row>
    <row r="181" spans="3:16" s="3" customFormat="1" ht="13.5">
      <c r="C181" s="46"/>
      <c r="D181" s="19"/>
      <c r="E181" s="19"/>
      <c r="F181" s="16"/>
      <c r="K181" s="314"/>
      <c r="L181" s="325"/>
      <c r="M181" s="314"/>
      <c r="N181" s="325"/>
      <c r="O181" s="314"/>
      <c r="P181" s="325"/>
    </row>
    <row r="182" spans="3:16" s="3" customFormat="1" ht="13.5">
      <c r="C182" s="46"/>
      <c r="D182" s="20"/>
      <c r="E182" s="20"/>
      <c r="F182" s="11"/>
      <c r="K182" s="314"/>
      <c r="L182" s="325"/>
      <c r="M182" s="314"/>
      <c r="N182" s="325"/>
      <c r="O182" s="314"/>
      <c r="P182" s="325"/>
    </row>
    <row r="183" spans="3:16" s="3" customFormat="1" ht="13.5">
      <c r="C183" s="46"/>
      <c r="D183" s="49"/>
      <c r="E183" s="49"/>
      <c r="F183" s="5"/>
      <c r="K183" s="314"/>
      <c r="L183" s="325"/>
      <c r="M183" s="314"/>
      <c r="N183" s="325"/>
      <c r="O183" s="314"/>
      <c r="P183" s="325"/>
    </row>
    <row r="184" spans="3:16" s="3" customFormat="1" ht="13.5">
      <c r="C184" s="46"/>
      <c r="D184" s="19"/>
      <c r="E184" s="19"/>
      <c r="F184" s="6"/>
      <c r="K184" s="314"/>
      <c r="L184" s="325"/>
      <c r="M184" s="314"/>
      <c r="N184" s="325"/>
      <c r="O184" s="314"/>
      <c r="P184" s="325"/>
    </row>
    <row r="185" spans="3:16" s="3" customFormat="1" ht="13.5">
      <c r="C185" s="46"/>
      <c r="D185" s="21"/>
      <c r="E185" s="21"/>
      <c r="F185" s="5"/>
      <c r="K185" s="314"/>
      <c r="L185" s="325"/>
      <c r="M185" s="314"/>
      <c r="N185" s="325"/>
      <c r="O185" s="314"/>
      <c r="P185" s="325"/>
    </row>
    <row r="186" spans="3:16" s="3" customFormat="1" ht="13.5">
      <c r="C186" s="46"/>
      <c r="D186" s="19"/>
      <c r="E186" s="19"/>
      <c r="F186" s="16"/>
      <c r="K186" s="314"/>
      <c r="L186" s="325"/>
      <c r="M186" s="314"/>
      <c r="N186" s="325"/>
      <c r="O186" s="314"/>
      <c r="P186" s="325"/>
    </row>
    <row r="187" spans="3:16" s="3" customFormat="1" ht="13.5">
      <c r="C187" s="46"/>
      <c r="D187" s="20"/>
      <c r="E187" s="20"/>
      <c r="F187" s="11"/>
      <c r="K187" s="314"/>
      <c r="L187" s="325"/>
      <c r="M187" s="314"/>
      <c r="N187" s="325"/>
      <c r="O187" s="314"/>
      <c r="P187" s="325"/>
    </row>
    <row r="188" spans="3:16" s="3" customFormat="1" ht="13.5">
      <c r="C188" s="47"/>
      <c r="D188" s="20"/>
      <c r="E188" s="20"/>
      <c r="F188" s="10"/>
      <c r="K188" s="314"/>
      <c r="L188" s="325"/>
      <c r="M188" s="314"/>
      <c r="N188" s="325"/>
      <c r="O188" s="314"/>
      <c r="P188" s="325"/>
    </row>
    <row r="189" spans="3:16" s="3" customFormat="1" ht="13.5">
      <c r="C189" s="46"/>
      <c r="D189" s="21"/>
      <c r="E189" s="21"/>
      <c r="F189" s="16"/>
      <c r="K189" s="314"/>
      <c r="L189" s="325"/>
      <c r="M189" s="314"/>
      <c r="N189" s="325"/>
      <c r="O189" s="314"/>
      <c r="P189" s="325"/>
    </row>
    <row r="190" spans="3:16" s="3" customFormat="1" ht="13.5">
      <c r="C190" s="46"/>
      <c r="D190" s="21"/>
      <c r="E190" s="21"/>
      <c r="F190" s="5"/>
      <c r="K190" s="314"/>
      <c r="L190" s="325"/>
      <c r="M190" s="314"/>
      <c r="N190" s="325"/>
      <c r="O190" s="314"/>
      <c r="P190" s="325"/>
    </row>
    <row r="191" spans="3:16" s="3" customFormat="1" ht="13.5">
      <c r="C191" s="47"/>
      <c r="D191" s="21"/>
      <c r="E191" s="21"/>
      <c r="F191" s="27"/>
      <c r="K191" s="314"/>
      <c r="L191" s="325"/>
      <c r="M191" s="314"/>
      <c r="N191" s="325"/>
      <c r="O191" s="314"/>
      <c r="P191" s="325"/>
    </row>
    <row r="192" spans="3:16" s="3" customFormat="1" ht="13.5">
      <c r="C192" s="47"/>
      <c r="D192" s="19"/>
      <c r="E192" s="19"/>
      <c r="F192" s="15"/>
      <c r="K192" s="314"/>
      <c r="L192" s="325"/>
      <c r="M192" s="314"/>
      <c r="N192" s="325"/>
      <c r="O192" s="314"/>
      <c r="P192" s="325"/>
    </row>
    <row r="193" spans="3:16" s="3" customFormat="1" ht="13.5">
      <c r="C193" s="46"/>
      <c r="D193" s="20"/>
      <c r="E193" s="20"/>
      <c r="F193" s="11"/>
      <c r="K193" s="314"/>
      <c r="L193" s="325"/>
      <c r="M193" s="314"/>
      <c r="N193" s="325"/>
      <c r="O193" s="314"/>
      <c r="P193" s="325"/>
    </row>
    <row r="194" spans="3:16" s="3" customFormat="1" ht="13.5">
      <c r="C194" s="46"/>
      <c r="D194" s="50"/>
      <c r="E194" s="50"/>
      <c r="F194" s="4"/>
      <c r="K194" s="314"/>
      <c r="L194" s="325"/>
      <c r="M194" s="314"/>
      <c r="N194" s="325"/>
      <c r="O194" s="314"/>
      <c r="P194" s="325"/>
    </row>
    <row r="195" spans="3:16" s="3" customFormat="1" ht="11.25" customHeight="1">
      <c r="C195" s="46"/>
      <c r="D195" s="49"/>
      <c r="E195" s="49"/>
      <c r="F195" s="5"/>
      <c r="G195" s="14"/>
      <c r="K195" s="314"/>
      <c r="L195" s="325"/>
      <c r="M195" s="314"/>
      <c r="N195" s="325"/>
      <c r="O195" s="314"/>
      <c r="P195" s="325"/>
    </row>
    <row r="196" spans="3:16" s="3" customFormat="1" ht="24" customHeight="1">
      <c r="C196" s="46"/>
      <c r="D196" s="49"/>
      <c r="E196" s="49"/>
      <c r="F196" s="204"/>
      <c r="G196" s="8"/>
      <c r="K196" s="314"/>
      <c r="L196" s="325"/>
      <c r="M196" s="314"/>
      <c r="N196" s="325"/>
      <c r="O196" s="314"/>
      <c r="P196" s="325"/>
    </row>
    <row r="197" spans="3:16" s="3" customFormat="1" ht="15" customHeight="1">
      <c r="C197" s="47"/>
      <c r="D197" s="49"/>
      <c r="E197" s="49"/>
      <c r="F197" s="204"/>
      <c r="G197" s="8"/>
      <c r="K197" s="314"/>
      <c r="L197" s="325"/>
      <c r="M197" s="314"/>
      <c r="N197" s="325"/>
      <c r="O197" s="314"/>
      <c r="P197" s="325"/>
    </row>
    <row r="198" spans="3:16" s="3" customFormat="1" ht="11.25" customHeight="1">
      <c r="C198" s="46"/>
      <c r="D198" s="50"/>
      <c r="E198" s="50"/>
      <c r="F198" s="6"/>
      <c r="G198" s="14"/>
      <c r="K198" s="314"/>
      <c r="L198" s="325"/>
      <c r="M198" s="314"/>
      <c r="N198" s="325"/>
      <c r="O198" s="314"/>
      <c r="P198" s="325"/>
    </row>
    <row r="199" spans="3:16" s="3" customFormat="1" ht="13.5">
      <c r="C199" s="46"/>
      <c r="D199" s="49"/>
      <c r="E199" s="49"/>
      <c r="F199" s="5"/>
      <c r="K199" s="314"/>
      <c r="L199" s="325"/>
      <c r="M199" s="314"/>
      <c r="N199" s="325"/>
      <c r="O199" s="314"/>
      <c r="P199" s="325"/>
    </row>
    <row r="200" spans="3:16" s="3" customFormat="1" ht="13.5" customHeight="1">
      <c r="C200" s="46"/>
      <c r="D200" s="49"/>
      <c r="E200" s="49"/>
      <c r="F200" s="1"/>
      <c r="K200" s="314"/>
      <c r="L200" s="325"/>
      <c r="M200" s="314"/>
      <c r="N200" s="325"/>
      <c r="O200" s="314"/>
      <c r="P200" s="325"/>
    </row>
    <row r="201" spans="3:16" s="3" customFormat="1" ht="12.75" customHeight="1">
      <c r="C201" s="47"/>
      <c r="D201" s="49"/>
      <c r="E201" s="49"/>
      <c r="F201" s="10"/>
      <c r="K201" s="314"/>
      <c r="L201" s="325"/>
      <c r="M201" s="314"/>
      <c r="N201" s="325"/>
      <c r="O201" s="314"/>
      <c r="P201" s="325"/>
    </row>
    <row r="202" spans="3:16" s="3" customFormat="1" ht="12.75" customHeight="1">
      <c r="C202" s="47"/>
      <c r="D202" s="19"/>
      <c r="E202" s="19"/>
      <c r="F202" s="15"/>
      <c r="K202" s="314"/>
      <c r="L202" s="325"/>
      <c r="M202" s="314"/>
      <c r="N202" s="325"/>
      <c r="O202" s="314"/>
      <c r="P202" s="325"/>
    </row>
    <row r="203" spans="3:16" s="3" customFormat="1" ht="13.5">
      <c r="C203" s="46"/>
      <c r="D203" s="20"/>
      <c r="E203" s="20"/>
      <c r="F203" s="11"/>
      <c r="K203" s="314"/>
      <c r="L203" s="325"/>
      <c r="M203" s="314"/>
      <c r="N203" s="325"/>
      <c r="O203" s="314"/>
      <c r="P203" s="325"/>
    </row>
    <row r="204" spans="3:16" s="3" customFormat="1" ht="13.5">
      <c r="C204" s="47"/>
      <c r="D204" s="20"/>
      <c r="E204" s="20"/>
      <c r="F204" s="27"/>
      <c r="K204" s="314"/>
      <c r="L204" s="325"/>
      <c r="M204" s="314"/>
      <c r="N204" s="325"/>
      <c r="O204" s="314"/>
      <c r="P204" s="325"/>
    </row>
    <row r="205" spans="3:16" s="3" customFormat="1" ht="13.5">
      <c r="C205" s="46"/>
      <c r="D205" s="50"/>
      <c r="E205" s="50"/>
      <c r="F205" s="6"/>
      <c r="K205" s="314"/>
      <c r="L205" s="325"/>
      <c r="M205" s="314"/>
      <c r="N205" s="325"/>
      <c r="O205" s="314"/>
      <c r="P205" s="325"/>
    </row>
    <row r="206" spans="3:16" s="3" customFormat="1" ht="13.5">
      <c r="C206" s="46"/>
      <c r="D206" s="49"/>
      <c r="E206" s="49"/>
      <c r="F206" s="5"/>
      <c r="K206" s="314"/>
      <c r="L206" s="325"/>
      <c r="M206" s="314"/>
      <c r="N206" s="325"/>
      <c r="O206" s="314"/>
      <c r="P206" s="325"/>
    </row>
    <row r="207" spans="3:16" s="3" customFormat="1" ht="13.5">
      <c r="C207" s="46"/>
      <c r="D207" s="20"/>
      <c r="E207" s="20"/>
      <c r="F207" s="11"/>
      <c r="K207" s="314"/>
      <c r="L207" s="325"/>
      <c r="M207" s="314"/>
      <c r="N207" s="325"/>
      <c r="O207" s="314"/>
      <c r="P207" s="325"/>
    </row>
    <row r="208" spans="3:16" s="3" customFormat="1" ht="19.5" customHeight="1">
      <c r="C208" s="48"/>
      <c r="D208" s="48"/>
      <c r="E208" s="48"/>
      <c r="F208" s="7"/>
      <c r="K208" s="314"/>
      <c r="L208" s="325"/>
      <c r="M208" s="314"/>
      <c r="N208" s="325"/>
      <c r="O208" s="314"/>
      <c r="P208" s="325"/>
    </row>
    <row r="209" spans="3:16" s="3" customFormat="1" ht="15" customHeight="1">
      <c r="C209" s="46"/>
      <c r="D209" s="18"/>
      <c r="E209" s="18"/>
      <c r="F209" s="7"/>
      <c r="K209" s="314"/>
      <c r="L209" s="325"/>
      <c r="M209" s="314"/>
      <c r="N209" s="325"/>
      <c r="O209" s="314"/>
      <c r="P209" s="325"/>
    </row>
    <row r="210" spans="3:16" s="3" customFormat="1" ht="13.5">
      <c r="C210" s="46"/>
      <c r="D210" s="18"/>
      <c r="E210" s="18"/>
      <c r="F210" s="10"/>
      <c r="K210" s="314"/>
      <c r="L210" s="325"/>
      <c r="M210" s="314"/>
      <c r="N210" s="325"/>
      <c r="O210" s="314"/>
      <c r="P210" s="325"/>
    </row>
    <row r="211" spans="3:16" s="3" customFormat="1" ht="13.5">
      <c r="C211" s="47"/>
      <c r="D211" s="20"/>
      <c r="E211" s="20"/>
      <c r="F211" s="7"/>
      <c r="K211" s="314"/>
      <c r="L211" s="325"/>
      <c r="M211" s="314"/>
      <c r="N211" s="325"/>
      <c r="O211" s="314"/>
      <c r="P211" s="325"/>
    </row>
    <row r="212" spans="3:16" s="3" customFormat="1" ht="13.5">
      <c r="C212" s="46"/>
      <c r="D212" s="24"/>
      <c r="E212" s="24"/>
      <c r="F212" s="16"/>
      <c r="K212" s="314"/>
      <c r="L212" s="325"/>
      <c r="M212" s="314"/>
      <c r="N212" s="325"/>
      <c r="O212" s="314"/>
      <c r="P212" s="325"/>
    </row>
    <row r="213" spans="3:16" s="3" customFormat="1" ht="13.5">
      <c r="C213" s="46"/>
      <c r="D213" s="20"/>
      <c r="E213" s="20"/>
      <c r="F213" s="10"/>
      <c r="G213" s="10"/>
      <c r="K213" s="314"/>
      <c r="L213" s="325"/>
      <c r="M213" s="314"/>
      <c r="N213" s="325"/>
      <c r="O213" s="314"/>
      <c r="P213" s="325"/>
    </row>
    <row r="214" spans="3:16" s="3" customFormat="1" ht="13.5">
      <c r="C214" s="47"/>
      <c r="D214" s="20"/>
      <c r="E214" s="20"/>
      <c r="F214" s="10"/>
      <c r="G214" s="10"/>
      <c r="K214" s="314"/>
      <c r="L214" s="325"/>
      <c r="M214" s="314"/>
      <c r="N214" s="325"/>
      <c r="O214" s="314"/>
      <c r="P214" s="325"/>
    </row>
    <row r="215" spans="3:16" s="3" customFormat="1" ht="13.5">
      <c r="C215" s="46"/>
      <c r="D215" s="19"/>
      <c r="E215" s="19"/>
      <c r="F215" s="15"/>
      <c r="K215" s="314"/>
      <c r="L215" s="325"/>
      <c r="M215" s="314"/>
      <c r="N215" s="325"/>
      <c r="O215" s="314"/>
      <c r="P215" s="325"/>
    </row>
    <row r="216" spans="3:16" s="3" customFormat="1" ht="22.5" customHeight="1">
      <c r="C216" s="47"/>
      <c r="D216" s="20"/>
      <c r="E216" s="20"/>
      <c r="F216" s="202"/>
      <c r="G216" s="8"/>
      <c r="K216" s="314"/>
      <c r="L216" s="325"/>
      <c r="M216" s="314"/>
      <c r="N216" s="325"/>
      <c r="O216" s="314"/>
      <c r="P216" s="325"/>
    </row>
    <row r="217" spans="3:16" s="3" customFormat="1" ht="13.5">
      <c r="C217" s="46"/>
      <c r="D217" s="20"/>
      <c r="E217" s="20"/>
      <c r="F217" s="15"/>
      <c r="K217" s="314"/>
      <c r="L217" s="325"/>
      <c r="M217" s="314"/>
      <c r="N217" s="325"/>
      <c r="O217" s="314"/>
      <c r="P217" s="325"/>
    </row>
    <row r="218" spans="3:16" s="3" customFormat="1" ht="13.5">
      <c r="C218" s="46"/>
      <c r="D218" s="21"/>
      <c r="E218" s="21"/>
      <c r="F218" s="7"/>
      <c r="K218" s="314"/>
      <c r="L218" s="325"/>
      <c r="M218" s="314"/>
      <c r="N218" s="325"/>
      <c r="O218" s="314"/>
      <c r="P218" s="325"/>
    </row>
    <row r="219" spans="3:16" s="3" customFormat="1" ht="13.5">
      <c r="C219" s="47"/>
      <c r="D219" s="21"/>
      <c r="E219" s="21"/>
      <c r="F219" s="25"/>
      <c r="K219" s="314"/>
      <c r="L219" s="325"/>
      <c r="M219" s="314"/>
      <c r="N219" s="325"/>
      <c r="O219" s="314"/>
      <c r="P219" s="325"/>
    </row>
    <row r="220" spans="3:16" s="3" customFormat="1" ht="13.5">
      <c r="C220" s="46"/>
      <c r="D220" s="19"/>
      <c r="E220" s="19"/>
      <c r="F220" s="16"/>
      <c r="G220" s="16"/>
      <c r="K220" s="314"/>
      <c r="L220" s="325"/>
      <c r="M220" s="314"/>
      <c r="N220" s="325"/>
      <c r="O220" s="314"/>
      <c r="P220" s="325"/>
    </row>
    <row r="221" spans="3:16" s="3" customFormat="1" ht="13.5" customHeight="1">
      <c r="C221" s="46"/>
      <c r="D221" s="18"/>
      <c r="E221" s="18"/>
      <c r="F221" s="7"/>
      <c r="G221" s="16"/>
      <c r="K221" s="314"/>
      <c r="L221" s="325"/>
      <c r="M221" s="314"/>
      <c r="N221" s="325"/>
      <c r="O221" s="314"/>
      <c r="P221" s="325"/>
    </row>
    <row r="222" spans="3:16" s="3" customFormat="1" ht="13.5" customHeight="1">
      <c r="C222" s="46"/>
      <c r="D222" s="20"/>
      <c r="E222" s="20"/>
      <c r="F222" s="7"/>
      <c r="K222" s="314"/>
      <c r="L222" s="325"/>
      <c r="M222" s="314"/>
      <c r="N222" s="325"/>
      <c r="O222" s="314"/>
      <c r="P222" s="325"/>
    </row>
    <row r="223" spans="3:16" s="3" customFormat="1" ht="13.5" customHeight="1">
      <c r="C223" s="47"/>
      <c r="D223" s="20"/>
      <c r="E223" s="20"/>
      <c r="F223" s="10"/>
      <c r="K223" s="314"/>
      <c r="L223" s="325"/>
      <c r="M223" s="314"/>
      <c r="N223" s="325"/>
      <c r="O223" s="314"/>
      <c r="P223" s="325"/>
    </row>
    <row r="224" spans="3:16" s="3" customFormat="1" ht="13.5">
      <c r="C224" s="47"/>
      <c r="D224" s="19"/>
      <c r="E224" s="19"/>
      <c r="F224" s="16"/>
      <c r="K224" s="314"/>
      <c r="L224" s="325"/>
      <c r="M224" s="314"/>
      <c r="N224" s="325"/>
      <c r="O224" s="314"/>
      <c r="P224" s="325"/>
    </row>
    <row r="225" spans="3:16" s="3" customFormat="1" ht="13.5">
      <c r="C225" s="47"/>
      <c r="D225" s="20"/>
      <c r="E225" s="20"/>
      <c r="F225" s="10"/>
      <c r="K225" s="314"/>
      <c r="L225" s="325"/>
      <c r="M225" s="314"/>
      <c r="N225" s="325"/>
      <c r="O225" s="314"/>
      <c r="P225" s="325"/>
    </row>
    <row r="226" spans="3:16" s="3" customFormat="1" ht="13.5">
      <c r="C226" s="46"/>
      <c r="D226" s="50"/>
      <c r="E226" s="50"/>
      <c r="F226" s="6"/>
      <c r="G226" s="15"/>
      <c r="K226" s="314"/>
      <c r="L226" s="325"/>
      <c r="M226" s="314"/>
      <c r="N226" s="325"/>
      <c r="O226" s="314"/>
      <c r="P226" s="325"/>
    </row>
    <row r="227" spans="3:16" s="3" customFormat="1" ht="13.5">
      <c r="C227" s="47"/>
      <c r="D227" s="21"/>
      <c r="E227" s="21"/>
      <c r="F227" s="27"/>
      <c r="K227" s="314"/>
      <c r="L227" s="325"/>
      <c r="M227" s="314"/>
      <c r="N227" s="325"/>
      <c r="O227" s="314"/>
      <c r="P227" s="325"/>
    </row>
    <row r="228" spans="3:16" s="3" customFormat="1" ht="13.5">
      <c r="C228" s="47"/>
      <c r="D228" s="19"/>
      <c r="E228" s="19"/>
      <c r="F228" s="15"/>
      <c r="K228" s="314"/>
      <c r="L228" s="325"/>
      <c r="M228" s="314"/>
      <c r="N228" s="325"/>
      <c r="O228" s="314"/>
      <c r="P228" s="325"/>
    </row>
    <row r="229" spans="3:16" s="3" customFormat="1" ht="13.5">
      <c r="C229" s="46"/>
      <c r="D229" s="50"/>
      <c r="E229" s="50"/>
      <c r="F229" s="29"/>
      <c r="K229" s="314"/>
      <c r="L229" s="325"/>
      <c r="M229" s="314"/>
      <c r="N229" s="325"/>
      <c r="O229" s="314"/>
      <c r="P229" s="325"/>
    </row>
    <row r="230" spans="3:16" s="3" customFormat="1" ht="13.5">
      <c r="C230" s="46"/>
      <c r="D230" s="49"/>
      <c r="E230" s="49"/>
      <c r="F230" s="1"/>
      <c r="K230" s="314"/>
      <c r="L230" s="325"/>
      <c r="M230" s="314"/>
      <c r="N230" s="325"/>
      <c r="O230" s="314"/>
      <c r="P230" s="325"/>
    </row>
    <row r="231" spans="3:16" s="3" customFormat="1" ht="13.5">
      <c r="C231" s="47"/>
      <c r="D231" s="49"/>
      <c r="E231" s="49"/>
      <c r="F231" s="10"/>
      <c r="K231" s="314"/>
      <c r="L231" s="325"/>
      <c r="M231" s="314"/>
      <c r="N231" s="325"/>
      <c r="O231" s="314"/>
      <c r="P231" s="325"/>
    </row>
    <row r="232" spans="3:16" s="3" customFormat="1" ht="13.5">
      <c r="C232" s="47"/>
      <c r="D232" s="19"/>
      <c r="E232" s="19"/>
      <c r="F232" s="15"/>
      <c r="K232" s="314"/>
      <c r="L232" s="325"/>
      <c r="M232" s="314"/>
      <c r="N232" s="325"/>
      <c r="O232" s="314"/>
      <c r="P232" s="325"/>
    </row>
    <row r="233" spans="3:16" s="3" customFormat="1" ht="13.5">
      <c r="C233" s="47"/>
      <c r="D233" s="19"/>
      <c r="E233" s="19"/>
      <c r="F233" s="15"/>
      <c r="K233" s="314"/>
      <c r="L233" s="325"/>
      <c r="M233" s="314"/>
      <c r="N233" s="325"/>
      <c r="O233" s="314"/>
      <c r="P233" s="325"/>
    </row>
    <row r="234" spans="3:16" s="3" customFormat="1" ht="13.5">
      <c r="C234" s="46"/>
      <c r="D234" s="20"/>
      <c r="E234" s="20"/>
      <c r="F234" s="11"/>
      <c r="K234" s="314"/>
      <c r="L234" s="325"/>
      <c r="M234" s="314"/>
      <c r="N234" s="325"/>
      <c r="O234" s="314"/>
      <c r="P234" s="325"/>
    </row>
    <row r="235" spans="3:16" s="31" customFormat="1" ht="18" customHeight="1">
      <c r="C235" s="576"/>
      <c r="D235" s="576"/>
      <c r="E235" s="576"/>
      <c r="F235" s="576"/>
      <c r="K235" s="319"/>
      <c r="L235" s="328"/>
      <c r="M235" s="319"/>
      <c r="N235" s="328"/>
      <c r="O235" s="319"/>
      <c r="P235" s="328"/>
    </row>
    <row r="236" spans="3:16" s="3" customFormat="1" ht="28.5" customHeight="1">
      <c r="C236" s="12"/>
      <c r="D236" s="17"/>
      <c r="E236" s="17"/>
      <c r="F236" s="203"/>
      <c r="G236" s="96"/>
      <c r="K236" s="314"/>
      <c r="L236" s="325"/>
      <c r="M236" s="314"/>
      <c r="N236" s="325"/>
      <c r="O236" s="314"/>
      <c r="P236" s="325"/>
    </row>
    <row r="237" spans="3:16" s="3" customFormat="1" ht="13.5">
      <c r="C237" s="46"/>
      <c r="D237" s="51"/>
      <c r="E237" s="51"/>
      <c r="K237" s="314"/>
      <c r="L237" s="325"/>
      <c r="M237" s="314"/>
      <c r="N237" s="325"/>
      <c r="O237" s="314"/>
      <c r="P237" s="325"/>
    </row>
    <row r="238" spans="3:16" s="3" customFormat="1" ht="13.5">
      <c r="C238" s="47"/>
      <c r="D238" s="52"/>
      <c r="E238" s="52"/>
      <c r="F238" s="2"/>
      <c r="K238" s="314"/>
      <c r="L238" s="325"/>
      <c r="M238" s="314"/>
      <c r="N238" s="325"/>
      <c r="O238" s="314"/>
      <c r="P238" s="325"/>
    </row>
    <row r="239" spans="3:16" s="3" customFormat="1" ht="13.5">
      <c r="C239" s="47"/>
      <c r="D239" s="52"/>
      <c r="E239" s="52"/>
      <c r="F239" s="2"/>
      <c r="K239" s="314"/>
      <c r="L239" s="325"/>
      <c r="M239" s="314"/>
      <c r="N239" s="325"/>
      <c r="O239" s="314"/>
      <c r="P239" s="325"/>
    </row>
    <row r="240" spans="3:16" s="3" customFormat="1" ht="17.25" customHeight="1">
      <c r="C240" s="47"/>
      <c r="D240" s="52"/>
      <c r="E240" s="52"/>
      <c r="F240" s="2"/>
      <c r="K240" s="314"/>
      <c r="L240" s="325"/>
      <c r="M240" s="314"/>
      <c r="N240" s="325"/>
      <c r="O240" s="314"/>
      <c r="P240" s="325"/>
    </row>
    <row r="241" spans="3:16" s="3" customFormat="1" ht="13.5" customHeight="1">
      <c r="C241" s="47"/>
      <c r="D241" s="52"/>
      <c r="E241" s="52"/>
      <c r="F241" s="2"/>
      <c r="K241" s="314"/>
      <c r="L241" s="325"/>
      <c r="M241" s="314"/>
      <c r="N241" s="325"/>
      <c r="O241" s="314"/>
      <c r="P241" s="325"/>
    </row>
    <row r="242" spans="3:16" s="3" customFormat="1" ht="13.5">
      <c r="C242" s="47"/>
      <c r="D242" s="52"/>
      <c r="E242" s="52"/>
      <c r="F242" s="2"/>
      <c r="K242" s="314"/>
      <c r="L242" s="325"/>
      <c r="M242" s="314"/>
      <c r="N242" s="325"/>
      <c r="O242" s="314"/>
      <c r="P242" s="325"/>
    </row>
    <row r="243" spans="3:16" s="3" customFormat="1" ht="13.5">
      <c r="C243" s="47"/>
      <c r="D243" s="51"/>
      <c r="E243" s="51"/>
      <c r="K243" s="314"/>
      <c r="L243" s="325"/>
      <c r="M243" s="314"/>
      <c r="N243" s="325"/>
      <c r="O243" s="314"/>
      <c r="P243" s="325"/>
    </row>
    <row r="244" spans="3:16" s="3" customFormat="1" ht="13.5">
      <c r="C244" s="47"/>
      <c r="D244" s="52"/>
      <c r="E244" s="52"/>
      <c r="F244" s="2"/>
      <c r="K244" s="314"/>
      <c r="L244" s="325"/>
      <c r="M244" s="314"/>
      <c r="N244" s="325"/>
      <c r="O244" s="314"/>
      <c r="P244" s="325"/>
    </row>
    <row r="245" spans="3:16" s="3" customFormat="1" ht="13.5">
      <c r="C245" s="47"/>
      <c r="D245" s="52"/>
      <c r="E245" s="52"/>
      <c r="F245" s="30"/>
      <c r="K245" s="314"/>
      <c r="L245" s="325"/>
      <c r="M245" s="314"/>
      <c r="N245" s="325"/>
      <c r="O245" s="314"/>
      <c r="P245" s="325"/>
    </row>
    <row r="246" spans="3:16" s="3" customFormat="1" ht="13.5">
      <c r="C246" s="47"/>
      <c r="D246" s="52"/>
      <c r="E246" s="52"/>
      <c r="F246" s="2"/>
      <c r="K246" s="314"/>
      <c r="L246" s="325"/>
      <c r="M246" s="314"/>
      <c r="N246" s="325"/>
      <c r="O246" s="314"/>
      <c r="P246" s="325"/>
    </row>
    <row r="247" spans="3:16" s="3" customFormat="1" ht="22.5" customHeight="1">
      <c r="C247" s="47"/>
      <c r="D247" s="52"/>
      <c r="E247" s="52"/>
      <c r="F247" s="202"/>
      <c r="G247" s="8"/>
      <c r="K247" s="314"/>
      <c r="L247" s="325"/>
      <c r="M247" s="314"/>
      <c r="N247" s="325"/>
      <c r="O247" s="314"/>
      <c r="P247" s="325"/>
    </row>
    <row r="248" spans="3:16" s="3" customFormat="1" ht="22.5" customHeight="1">
      <c r="C248" s="46"/>
      <c r="D248" s="19"/>
      <c r="E248" s="19"/>
      <c r="F248" s="201"/>
      <c r="G248" s="8"/>
      <c r="K248" s="314"/>
      <c r="L248" s="325"/>
      <c r="M248" s="314"/>
      <c r="N248" s="325"/>
      <c r="O248" s="314"/>
      <c r="P248" s="325"/>
    </row>
    <row r="249" spans="3:16" s="3" customFormat="1" ht="13.5">
      <c r="C249" s="46"/>
      <c r="D249" s="51"/>
      <c r="E249" s="51"/>
      <c r="K249" s="314"/>
      <c r="L249" s="325"/>
      <c r="M249" s="314"/>
      <c r="N249" s="325"/>
      <c r="O249" s="314"/>
      <c r="P249" s="325"/>
    </row>
    <row r="250" spans="3:16" s="3" customFormat="1" ht="13.5">
      <c r="C250" s="46"/>
      <c r="D250" s="51"/>
      <c r="E250" s="51"/>
      <c r="K250" s="314"/>
      <c r="L250" s="325"/>
      <c r="M250" s="314"/>
      <c r="N250" s="325"/>
      <c r="O250" s="314"/>
      <c r="P250" s="325"/>
    </row>
    <row r="251" spans="3:16" s="3" customFormat="1" ht="13.5">
      <c r="C251" s="46"/>
      <c r="D251" s="51"/>
      <c r="E251" s="51"/>
      <c r="K251" s="314"/>
      <c r="L251" s="325"/>
      <c r="M251" s="314"/>
      <c r="N251" s="325"/>
      <c r="O251" s="314"/>
      <c r="P251" s="325"/>
    </row>
    <row r="252" spans="3:16" s="3" customFormat="1" ht="13.5">
      <c r="C252" s="46"/>
      <c r="D252" s="51"/>
      <c r="E252" s="51"/>
      <c r="K252" s="314"/>
      <c r="L252" s="325"/>
      <c r="M252" s="314"/>
      <c r="N252" s="325"/>
      <c r="O252" s="314"/>
      <c r="P252" s="325"/>
    </row>
    <row r="253" spans="3:16" s="3" customFormat="1" ht="13.5">
      <c r="C253" s="46"/>
      <c r="D253" s="51"/>
      <c r="E253" s="51"/>
      <c r="K253" s="314"/>
      <c r="L253" s="325"/>
      <c r="M253" s="314"/>
      <c r="N253" s="325"/>
      <c r="O253" s="314"/>
      <c r="P253" s="325"/>
    </row>
    <row r="254" spans="3:16" s="3" customFormat="1" ht="13.5">
      <c r="C254" s="46"/>
      <c r="D254" s="51"/>
      <c r="E254" s="51"/>
      <c r="K254" s="314"/>
      <c r="L254" s="325"/>
      <c r="M254" s="314"/>
      <c r="N254" s="325"/>
      <c r="O254" s="314"/>
      <c r="P254" s="325"/>
    </row>
    <row r="255" spans="3:16" s="3" customFormat="1" ht="13.5">
      <c r="C255" s="46"/>
      <c r="D255" s="51"/>
      <c r="E255" s="51"/>
      <c r="K255" s="314"/>
      <c r="L255" s="325"/>
      <c r="M255" s="314"/>
      <c r="N255" s="325"/>
      <c r="O255" s="314"/>
      <c r="P255" s="325"/>
    </row>
    <row r="256" spans="3:16" s="3" customFormat="1" ht="13.5">
      <c r="C256" s="46"/>
      <c r="D256" s="51"/>
      <c r="E256" s="51"/>
      <c r="K256" s="314"/>
      <c r="L256" s="325"/>
      <c r="M256" s="314"/>
      <c r="N256" s="325"/>
      <c r="O256" s="314"/>
      <c r="P256" s="325"/>
    </row>
    <row r="257" spans="3:16" s="3" customFormat="1" ht="13.5">
      <c r="C257" s="46"/>
      <c r="D257" s="51"/>
      <c r="E257" s="51"/>
      <c r="K257" s="314"/>
      <c r="L257" s="325"/>
      <c r="M257" s="314"/>
      <c r="N257" s="325"/>
      <c r="O257" s="314"/>
      <c r="P257" s="325"/>
    </row>
    <row r="258" spans="3:16" s="3" customFormat="1" ht="13.5">
      <c r="C258" s="46"/>
      <c r="D258" s="51"/>
      <c r="E258" s="51"/>
      <c r="K258" s="314"/>
      <c r="L258" s="325"/>
      <c r="M258" s="314"/>
      <c r="N258" s="325"/>
      <c r="O258" s="314"/>
      <c r="P258" s="325"/>
    </row>
    <row r="259" spans="3:16" s="3" customFormat="1" ht="13.5">
      <c r="C259" s="46"/>
      <c r="D259" s="51"/>
      <c r="E259" s="51"/>
      <c r="K259" s="314"/>
      <c r="L259" s="325"/>
      <c r="M259" s="314"/>
      <c r="N259" s="325"/>
      <c r="O259" s="314"/>
      <c r="P259" s="325"/>
    </row>
    <row r="260" spans="3:16" s="3" customFormat="1" ht="13.5">
      <c r="C260" s="46"/>
      <c r="D260" s="51"/>
      <c r="E260" s="51"/>
      <c r="K260" s="314"/>
      <c r="L260" s="325"/>
      <c r="M260" s="314"/>
      <c r="N260" s="325"/>
      <c r="O260" s="314"/>
      <c r="P260" s="325"/>
    </row>
    <row r="261" spans="3:16" s="3" customFormat="1" ht="13.5">
      <c r="C261" s="46"/>
      <c r="D261" s="51"/>
      <c r="E261" s="51"/>
      <c r="K261" s="314"/>
      <c r="L261" s="325"/>
      <c r="M261" s="314"/>
      <c r="N261" s="325"/>
      <c r="O261" s="314"/>
      <c r="P261" s="325"/>
    </row>
    <row r="262" spans="3:16" s="3" customFormat="1" ht="13.5">
      <c r="C262" s="46"/>
      <c r="D262" s="51"/>
      <c r="E262" s="51"/>
      <c r="K262" s="314"/>
      <c r="L262" s="325"/>
      <c r="M262" s="314"/>
      <c r="N262" s="325"/>
      <c r="O262" s="314"/>
      <c r="P262" s="325"/>
    </row>
    <row r="263" spans="3:16" s="3" customFormat="1" ht="13.5">
      <c r="C263" s="46"/>
      <c r="D263" s="51"/>
      <c r="E263" s="51"/>
      <c r="K263" s="314"/>
      <c r="L263" s="325"/>
      <c r="M263" s="314"/>
      <c r="N263" s="325"/>
      <c r="O263" s="314"/>
      <c r="P263" s="325"/>
    </row>
    <row r="264" spans="3:16" s="3" customFormat="1" ht="13.5">
      <c r="C264" s="46"/>
      <c r="D264" s="51"/>
      <c r="E264" s="51"/>
      <c r="K264" s="314"/>
      <c r="L264" s="325"/>
      <c r="M264" s="314"/>
      <c r="N264" s="325"/>
      <c r="O264" s="314"/>
      <c r="P264" s="325"/>
    </row>
    <row r="265" spans="3:16" s="3" customFormat="1" ht="13.5">
      <c r="C265" s="46"/>
      <c r="D265" s="51"/>
      <c r="E265" s="51"/>
      <c r="K265" s="314"/>
      <c r="L265" s="325"/>
      <c r="M265" s="314"/>
      <c r="N265" s="325"/>
      <c r="O265" s="314"/>
      <c r="P265" s="325"/>
    </row>
    <row r="266" spans="3:16" s="3" customFormat="1" ht="13.5">
      <c r="C266" s="46"/>
      <c r="D266" s="51"/>
      <c r="E266" s="51"/>
      <c r="K266" s="314"/>
      <c r="L266" s="325"/>
      <c r="M266" s="314"/>
      <c r="N266" s="325"/>
      <c r="O266" s="314"/>
      <c r="P266" s="325"/>
    </row>
    <row r="267" spans="3:16" s="3" customFormat="1" ht="13.5">
      <c r="C267" s="46"/>
      <c r="D267" s="51"/>
      <c r="E267" s="51"/>
      <c r="K267" s="314"/>
      <c r="L267" s="325"/>
      <c r="M267" s="314"/>
      <c r="N267" s="325"/>
      <c r="O267" s="314"/>
      <c r="P267" s="325"/>
    </row>
    <row r="268" spans="3:16" s="3" customFormat="1" ht="13.5">
      <c r="C268" s="46"/>
      <c r="D268" s="51"/>
      <c r="E268" s="51"/>
      <c r="K268" s="314"/>
      <c r="L268" s="325"/>
      <c r="M268" s="314"/>
      <c r="N268" s="325"/>
      <c r="O268" s="314"/>
      <c r="P268" s="325"/>
    </row>
    <row r="269" spans="3:16" s="3" customFormat="1" ht="13.5">
      <c r="C269" s="46"/>
      <c r="D269" s="51"/>
      <c r="E269" s="51"/>
      <c r="K269" s="314"/>
      <c r="L269" s="325"/>
      <c r="M269" s="314"/>
      <c r="N269" s="325"/>
      <c r="O269" s="314"/>
      <c r="P269" s="325"/>
    </row>
    <row r="270" spans="3:16" s="3" customFormat="1" ht="13.5">
      <c r="C270" s="46"/>
      <c r="D270" s="51"/>
      <c r="E270" s="51"/>
      <c r="K270" s="314"/>
      <c r="L270" s="325"/>
      <c r="M270" s="314"/>
      <c r="N270" s="325"/>
      <c r="O270" s="314"/>
      <c r="P270" s="325"/>
    </row>
    <row r="271" spans="3:16" s="3" customFormat="1" ht="13.5">
      <c r="C271" s="46"/>
      <c r="D271" s="51"/>
      <c r="E271" s="51"/>
      <c r="K271" s="314"/>
      <c r="L271" s="325"/>
      <c r="M271" s="314"/>
      <c r="N271" s="325"/>
      <c r="O271" s="314"/>
      <c r="P271" s="325"/>
    </row>
    <row r="272" spans="3:16" s="3" customFormat="1" ht="13.5">
      <c r="C272" s="46"/>
      <c r="D272" s="51"/>
      <c r="E272" s="51"/>
      <c r="K272" s="314"/>
      <c r="L272" s="325"/>
      <c r="M272" s="314"/>
      <c r="N272" s="325"/>
      <c r="O272" s="314"/>
      <c r="P272" s="325"/>
    </row>
    <row r="273" spans="3:16" s="3" customFormat="1" ht="13.5">
      <c r="C273" s="46"/>
      <c r="D273" s="51"/>
      <c r="E273" s="51"/>
      <c r="K273" s="314"/>
      <c r="L273" s="325"/>
      <c r="M273" s="314"/>
      <c r="N273" s="325"/>
      <c r="O273" s="314"/>
      <c r="P273" s="325"/>
    </row>
    <row r="274" spans="3:16" s="3" customFormat="1" ht="13.5">
      <c r="C274" s="46"/>
      <c r="D274" s="51"/>
      <c r="E274" s="51"/>
      <c r="K274" s="314"/>
      <c r="L274" s="325"/>
      <c r="M274" s="314"/>
      <c r="N274" s="325"/>
      <c r="O274" s="314"/>
      <c r="P274" s="325"/>
    </row>
    <row r="275" spans="3:16" s="3" customFormat="1" ht="13.5">
      <c r="C275" s="46"/>
      <c r="D275" s="51"/>
      <c r="E275" s="51"/>
      <c r="K275" s="314"/>
      <c r="L275" s="325"/>
      <c r="M275" s="314"/>
      <c r="N275" s="325"/>
      <c r="O275" s="314"/>
      <c r="P275" s="325"/>
    </row>
    <row r="276" spans="3:16" s="3" customFormat="1" ht="13.5">
      <c r="C276" s="46"/>
      <c r="D276" s="51"/>
      <c r="E276" s="51"/>
      <c r="K276" s="314"/>
      <c r="L276" s="325"/>
      <c r="M276" s="314"/>
      <c r="N276" s="325"/>
      <c r="O276" s="314"/>
      <c r="P276" s="325"/>
    </row>
    <row r="277" spans="3:16" s="3" customFormat="1" ht="13.5">
      <c r="C277" s="46"/>
      <c r="D277" s="51"/>
      <c r="E277" s="51"/>
      <c r="K277" s="314"/>
      <c r="L277" s="325"/>
      <c r="M277" s="314"/>
      <c r="N277" s="325"/>
      <c r="O277" s="314"/>
      <c r="P277" s="325"/>
    </row>
    <row r="278" spans="3:16" s="3" customFormat="1" ht="13.5">
      <c r="C278" s="46"/>
      <c r="D278" s="51"/>
      <c r="E278" s="51"/>
      <c r="K278" s="314"/>
      <c r="L278" s="325"/>
      <c r="M278" s="314"/>
      <c r="N278" s="325"/>
      <c r="O278" s="314"/>
      <c r="P278" s="325"/>
    </row>
    <row r="279" spans="3:16" s="3" customFormat="1" ht="13.5">
      <c r="C279" s="46"/>
      <c r="D279" s="51"/>
      <c r="E279" s="51"/>
      <c r="K279" s="314"/>
      <c r="L279" s="325"/>
      <c r="M279" s="314"/>
      <c r="N279" s="325"/>
      <c r="O279" s="314"/>
      <c r="P279" s="325"/>
    </row>
    <row r="280" spans="3:16" s="3" customFormat="1" ht="13.5">
      <c r="C280" s="46"/>
      <c r="D280" s="51"/>
      <c r="E280" s="51"/>
      <c r="K280" s="314"/>
      <c r="L280" s="325"/>
      <c r="M280" s="314"/>
      <c r="N280" s="325"/>
      <c r="O280" s="314"/>
      <c r="P280" s="325"/>
    </row>
    <row r="281" spans="3:16" s="3" customFormat="1" ht="13.5">
      <c r="C281" s="46"/>
      <c r="D281" s="51"/>
      <c r="E281" s="51"/>
      <c r="K281" s="314"/>
      <c r="L281" s="325"/>
      <c r="M281" s="314"/>
      <c r="N281" s="325"/>
      <c r="O281" s="314"/>
      <c r="P281" s="325"/>
    </row>
    <row r="282" spans="3:16" s="3" customFormat="1" ht="13.5">
      <c r="C282" s="46"/>
      <c r="D282" s="51"/>
      <c r="E282" s="51"/>
      <c r="K282" s="314"/>
      <c r="L282" s="325"/>
      <c r="M282" s="314"/>
      <c r="N282" s="325"/>
      <c r="O282" s="314"/>
      <c r="P282" s="325"/>
    </row>
    <row r="283" spans="3:16" s="3" customFormat="1" ht="13.5">
      <c r="C283" s="46"/>
      <c r="D283" s="51"/>
      <c r="E283" s="51"/>
      <c r="K283" s="314"/>
      <c r="L283" s="325"/>
      <c r="M283" s="314"/>
      <c r="N283" s="325"/>
      <c r="O283" s="314"/>
      <c r="P283" s="325"/>
    </row>
    <row r="284" spans="3:16" s="3" customFormat="1" ht="13.5">
      <c r="C284" s="46"/>
      <c r="D284" s="51"/>
      <c r="E284" s="51"/>
      <c r="K284" s="314"/>
      <c r="L284" s="325"/>
      <c r="M284" s="314"/>
      <c r="N284" s="325"/>
      <c r="O284" s="314"/>
      <c r="P284" s="325"/>
    </row>
    <row r="285" spans="3:16" s="3" customFormat="1" ht="13.5">
      <c r="C285" s="46"/>
      <c r="D285" s="51"/>
      <c r="E285" s="51"/>
      <c r="K285" s="314"/>
      <c r="L285" s="325"/>
      <c r="M285" s="314"/>
      <c r="N285" s="325"/>
      <c r="O285" s="314"/>
      <c r="P285" s="325"/>
    </row>
    <row r="286" spans="3:16" s="3" customFormat="1" ht="13.5">
      <c r="C286" s="46"/>
      <c r="D286" s="51"/>
      <c r="E286" s="51"/>
      <c r="K286" s="314"/>
      <c r="L286" s="325"/>
      <c r="M286" s="314"/>
      <c r="N286" s="325"/>
      <c r="O286" s="314"/>
      <c r="P286" s="325"/>
    </row>
    <row r="287" spans="3:16" s="3" customFormat="1" ht="13.5">
      <c r="C287" s="46"/>
      <c r="D287" s="51"/>
      <c r="E287" s="51"/>
      <c r="K287" s="314"/>
      <c r="L287" s="325"/>
      <c r="M287" s="314"/>
      <c r="N287" s="325"/>
      <c r="O287" s="314"/>
      <c r="P287" s="325"/>
    </row>
    <row r="288" spans="3:16" s="3" customFormat="1" ht="13.5">
      <c r="C288" s="46"/>
      <c r="D288" s="51"/>
      <c r="E288" s="51"/>
      <c r="K288" s="314"/>
      <c r="L288" s="325"/>
      <c r="M288" s="314"/>
      <c r="N288" s="325"/>
      <c r="O288" s="314"/>
      <c r="P288" s="325"/>
    </row>
    <row r="289" spans="3:16" s="3" customFormat="1" ht="13.5">
      <c r="C289" s="46"/>
      <c r="D289" s="51"/>
      <c r="E289" s="51"/>
      <c r="K289" s="314"/>
      <c r="L289" s="325"/>
      <c r="M289" s="314"/>
      <c r="N289" s="325"/>
      <c r="O289" s="314"/>
      <c r="P289" s="325"/>
    </row>
    <row r="290" spans="3:16" s="3" customFormat="1" ht="13.5">
      <c r="C290" s="46"/>
      <c r="D290" s="51"/>
      <c r="E290" s="51"/>
      <c r="K290" s="314"/>
      <c r="L290" s="325"/>
      <c r="M290" s="314"/>
      <c r="N290" s="325"/>
      <c r="O290" s="314"/>
      <c r="P290" s="325"/>
    </row>
    <row r="291" spans="3:16" s="3" customFormat="1" ht="13.5">
      <c r="C291" s="46"/>
      <c r="D291" s="51"/>
      <c r="E291" s="51"/>
      <c r="K291" s="314"/>
      <c r="L291" s="325"/>
      <c r="M291" s="314"/>
      <c r="N291" s="325"/>
      <c r="O291" s="314"/>
      <c r="P291" s="325"/>
    </row>
    <row r="292" spans="3:16" s="3" customFormat="1" ht="13.5">
      <c r="C292" s="46"/>
      <c r="D292" s="51"/>
      <c r="E292" s="51"/>
      <c r="K292" s="314"/>
      <c r="L292" s="325"/>
      <c r="M292" s="314"/>
      <c r="N292" s="325"/>
      <c r="O292" s="314"/>
      <c r="P292" s="325"/>
    </row>
    <row r="293" spans="3:16" s="3" customFormat="1" ht="13.5">
      <c r="C293" s="46"/>
      <c r="D293" s="51"/>
      <c r="E293" s="51"/>
      <c r="K293" s="314"/>
      <c r="L293" s="325"/>
      <c r="M293" s="314"/>
      <c r="N293" s="325"/>
      <c r="O293" s="314"/>
      <c r="P293" s="325"/>
    </row>
    <row r="294" spans="3:16" s="3" customFormat="1" ht="13.5">
      <c r="C294" s="46"/>
      <c r="D294" s="51"/>
      <c r="E294" s="51"/>
      <c r="K294" s="314"/>
      <c r="L294" s="325"/>
      <c r="M294" s="314"/>
      <c r="N294" s="325"/>
      <c r="O294" s="314"/>
      <c r="P294" s="325"/>
    </row>
    <row r="295" spans="3:16" s="3" customFormat="1" ht="13.5">
      <c r="C295" s="46"/>
      <c r="D295" s="51"/>
      <c r="E295" s="51"/>
      <c r="K295" s="314"/>
      <c r="L295" s="325"/>
      <c r="M295" s="314"/>
      <c r="N295" s="325"/>
      <c r="O295" s="314"/>
      <c r="P295" s="325"/>
    </row>
    <row r="296" spans="3:16" s="3" customFormat="1" ht="13.5">
      <c r="C296" s="46"/>
      <c r="D296" s="51"/>
      <c r="E296" s="51"/>
      <c r="K296" s="314"/>
      <c r="L296" s="325"/>
      <c r="M296" s="314"/>
      <c r="N296" s="325"/>
      <c r="O296" s="314"/>
      <c r="P296" s="325"/>
    </row>
    <row r="297" spans="3:16" s="3" customFormat="1" ht="13.5">
      <c r="C297" s="46"/>
      <c r="D297" s="51"/>
      <c r="E297" s="51"/>
      <c r="K297" s="314"/>
      <c r="L297" s="325"/>
      <c r="M297" s="314"/>
      <c r="N297" s="325"/>
      <c r="O297" s="314"/>
      <c r="P297" s="325"/>
    </row>
    <row r="298" spans="3:16" s="3" customFormat="1" ht="13.5">
      <c r="C298" s="46"/>
      <c r="D298" s="51"/>
      <c r="E298" s="51"/>
      <c r="K298" s="314"/>
      <c r="L298" s="325"/>
      <c r="M298" s="314"/>
      <c r="N298" s="325"/>
      <c r="O298" s="314"/>
      <c r="P298" s="325"/>
    </row>
    <row r="299" spans="3:16" s="3" customFormat="1" ht="13.5">
      <c r="C299" s="46"/>
      <c r="D299" s="51"/>
      <c r="E299" s="51"/>
      <c r="K299" s="314"/>
      <c r="L299" s="325"/>
      <c r="M299" s="314"/>
      <c r="N299" s="325"/>
      <c r="O299" s="314"/>
      <c r="P299" s="325"/>
    </row>
    <row r="300" spans="3:16" s="3" customFormat="1" ht="13.5">
      <c r="C300" s="46"/>
      <c r="D300" s="51"/>
      <c r="E300" s="51"/>
      <c r="K300" s="314"/>
      <c r="L300" s="325"/>
      <c r="M300" s="314"/>
      <c r="N300" s="325"/>
      <c r="O300" s="314"/>
      <c r="P300" s="325"/>
    </row>
    <row r="301" spans="3:16" s="3" customFormat="1" ht="13.5">
      <c r="C301" s="46"/>
      <c r="D301" s="51"/>
      <c r="E301" s="51"/>
      <c r="K301" s="314"/>
      <c r="L301" s="325"/>
      <c r="M301" s="314"/>
      <c r="N301" s="325"/>
      <c r="O301" s="314"/>
      <c r="P301" s="325"/>
    </row>
    <row r="302" spans="3:16" s="3" customFormat="1" ht="13.5">
      <c r="C302" s="46"/>
      <c r="D302" s="51"/>
      <c r="E302" s="51"/>
      <c r="K302" s="314"/>
      <c r="L302" s="325"/>
      <c r="M302" s="314"/>
      <c r="N302" s="325"/>
      <c r="O302" s="314"/>
      <c r="P302" s="325"/>
    </row>
    <row r="303" spans="3:16" s="3" customFormat="1" ht="13.5">
      <c r="C303" s="46"/>
      <c r="D303" s="51"/>
      <c r="E303" s="51"/>
      <c r="K303" s="314"/>
      <c r="L303" s="325"/>
      <c r="M303" s="314"/>
      <c r="N303" s="325"/>
      <c r="O303" s="314"/>
      <c r="P303" s="325"/>
    </row>
    <row r="304" spans="3:16" s="3" customFormat="1" ht="13.5">
      <c r="C304" s="46"/>
      <c r="D304" s="51"/>
      <c r="E304" s="51"/>
      <c r="K304" s="314"/>
      <c r="L304" s="325"/>
      <c r="M304" s="314"/>
      <c r="N304" s="325"/>
      <c r="O304" s="314"/>
      <c r="P304" s="325"/>
    </row>
    <row r="305" spans="3:16" s="3" customFormat="1" ht="13.5">
      <c r="C305" s="46"/>
      <c r="D305" s="51"/>
      <c r="E305" s="51"/>
      <c r="K305" s="314"/>
      <c r="L305" s="325"/>
      <c r="M305" s="314"/>
      <c r="N305" s="325"/>
      <c r="O305" s="314"/>
      <c r="P305" s="325"/>
    </row>
    <row r="306" spans="3:16" s="3" customFormat="1" ht="13.5">
      <c r="C306" s="46"/>
      <c r="D306" s="51"/>
      <c r="E306" s="51"/>
      <c r="K306" s="314"/>
      <c r="L306" s="325"/>
      <c r="M306" s="314"/>
      <c r="N306" s="325"/>
      <c r="O306" s="314"/>
      <c r="P306" s="325"/>
    </row>
    <row r="307" spans="3:16" s="3" customFormat="1" ht="13.5">
      <c r="C307" s="46"/>
      <c r="D307" s="51"/>
      <c r="E307" s="51"/>
      <c r="K307" s="314"/>
      <c r="L307" s="325"/>
      <c r="M307" s="314"/>
      <c r="N307" s="325"/>
      <c r="O307" s="314"/>
      <c r="P307" s="325"/>
    </row>
    <row r="308" spans="3:16" s="3" customFormat="1" ht="13.5">
      <c r="C308" s="46"/>
      <c r="D308" s="51"/>
      <c r="E308" s="51"/>
      <c r="K308" s="314"/>
      <c r="L308" s="325"/>
      <c r="M308" s="314"/>
      <c r="N308" s="325"/>
      <c r="O308" s="314"/>
      <c r="P308" s="325"/>
    </row>
    <row r="309" spans="3:16" s="3" customFormat="1" ht="13.5">
      <c r="C309" s="46"/>
      <c r="D309" s="51"/>
      <c r="E309" s="51"/>
      <c r="K309" s="314"/>
      <c r="L309" s="325"/>
      <c r="M309" s="314"/>
      <c r="N309" s="325"/>
      <c r="O309" s="314"/>
      <c r="P309" s="325"/>
    </row>
    <row r="310" spans="3:16" s="3" customFormat="1" ht="13.5">
      <c r="C310" s="46"/>
      <c r="D310" s="51"/>
      <c r="E310" s="51"/>
      <c r="K310" s="314"/>
      <c r="L310" s="325"/>
      <c r="M310" s="314"/>
      <c r="N310" s="325"/>
      <c r="O310" s="314"/>
      <c r="P310" s="325"/>
    </row>
    <row r="311" spans="3:16" s="3" customFormat="1" ht="13.5">
      <c r="C311" s="46"/>
      <c r="D311" s="51"/>
      <c r="E311" s="51"/>
      <c r="K311" s="314"/>
      <c r="L311" s="325"/>
      <c r="M311" s="314"/>
      <c r="N311" s="325"/>
      <c r="O311" s="314"/>
      <c r="P311" s="325"/>
    </row>
    <row r="312" spans="3:16" s="3" customFormat="1" ht="13.5">
      <c r="C312" s="46"/>
      <c r="D312" s="51"/>
      <c r="E312" s="51"/>
      <c r="K312" s="314"/>
      <c r="L312" s="325"/>
      <c r="M312" s="314"/>
      <c r="N312" s="325"/>
      <c r="O312" s="314"/>
      <c r="P312" s="325"/>
    </row>
    <row r="313" spans="3:16" s="3" customFormat="1" ht="13.5">
      <c r="C313" s="46"/>
      <c r="D313" s="51"/>
      <c r="E313" s="51"/>
      <c r="K313" s="314"/>
      <c r="L313" s="325"/>
      <c r="M313" s="314"/>
      <c r="N313" s="325"/>
      <c r="O313" s="314"/>
      <c r="P313" s="325"/>
    </row>
    <row r="314" spans="3:16" s="3" customFormat="1" ht="13.5">
      <c r="C314" s="46"/>
      <c r="D314" s="51"/>
      <c r="E314" s="51"/>
      <c r="K314" s="314"/>
      <c r="L314" s="325"/>
      <c r="M314" s="314"/>
      <c r="N314" s="325"/>
      <c r="O314" s="314"/>
      <c r="P314" s="325"/>
    </row>
    <row r="315" spans="3:16" s="3" customFormat="1" ht="13.5">
      <c r="C315" s="46"/>
      <c r="D315" s="51"/>
      <c r="E315" s="51"/>
      <c r="K315" s="314"/>
      <c r="L315" s="325"/>
      <c r="M315" s="314"/>
      <c r="N315" s="325"/>
      <c r="O315" s="314"/>
      <c r="P315" s="325"/>
    </row>
    <row r="316" spans="3:16" s="3" customFormat="1" ht="13.5">
      <c r="C316" s="46"/>
      <c r="D316" s="51"/>
      <c r="E316" s="51"/>
      <c r="K316" s="314"/>
      <c r="L316" s="325"/>
      <c r="M316" s="314"/>
      <c r="N316" s="325"/>
      <c r="O316" s="314"/>
      <c r="P316" s="325"/>
    </row>
    <row r="317" spans="3:16" s="3" customFormat="1" ht="13.5">
      <c r="C317" s="46"/>
      <c r="D317" s="51"/>
      <c r="E317" s="51"/>
      <c r="K317" s="314"/>
      <c r="L317" s="325"/>
      <c r="M317" s="314"/>
      <c r="N317" s="325"/>
      <c r="O317" s="314"/>
      <c r="P317" s="325"/>
    </row>
    <row r="318" spans="3:16" s="3" customFormat="1" ht="13.5">
      <c r="C318" s="46"/>
      <c r="D318" s="51"/>
      <c r="E318" s="51"/>
      <c r="K318" s="314"/>
      <c r="L318" s="325"/>
      <c r="M318" s="314"/>
      <c r="N318" s="325"/>
      <c r="O318" s="314"/>
      <c r="P318" s="325"/>
    </row>
    <row r="319" spans="3:16" s="3" customFormat="1" ht="13.5">
      <c r="C319" s="46"/>
      <c r="D319" s="51"/>
      <c r="E319" s="51"/>
      <c r="K319" s="314"/>
      <c r="L319" s="325"/>
      <c r="M319" s="314"/>
      <c r="N319" s="325"/>
      <c r="O319" s="314"/>
      <c r="P319" s="325"/>
    </row>
    <row r="320" spans="3:16" s="3" customFormat="1" ht="13.5">
      <c r="C320" s="46"/>
      <c r="D320" s="51"/>
      <c r="E320" s="51"/>
      <c r="K320" s="314"/>
      <c r="L320" s="325"/>
      <c r="M320" s="314"/>
      <c r="N320" s="325"/>
      <c r="O320" s="314"/>
      <c r="P320" s="325"/>
    </row>
    <row r="321" spans="3:16" s="3" customFormat="1" ht="13.5">
      <c r="C321" s="46"/>
      <c r="D321" s="51"/>
      <c r="E321" s="51"/>
      <c r="K321" s="314"/>
      <c r="L321" s="325"/>
      <c r="M321" s="314"/>
      <c r="N321" s="325"/>
      <c r="O321" s="314"/>
      <c r="P321" s="325"/>
    </row>
    <row r="322" spans="3:16" s="3" customFormat="1" ht="13.5">
      <c r="C322" s="46"/>
      <c r="D322" s="51"/>
      <c r="E322" s="51"/>
      <c r="K322" s="314"/>
      <c r="L322" s="325"/>
      <c r="M322" s="314"/>
      <c r="N322" s="325"/>
      <c r="O322" s="314"/>
      <c r="P322" s="325"/>
    </row>
    <row r="323" spans="3:16" s="3" customFormat="1" ht="13.5">
      <c r="C323" s="46"/>
      <c r="D323" s="51"/>
      <c r="E323" s="51"/>
      <c r="K323" s="314"/>
      <c r="L323" s="325"/>
      <c r="M323" s="314"/>
      <c r="N323" s="325"/>
      <c r="O323" s="314"/>
      <c r="P323" s="325"/>
    </row>
    <row r="324" spans="3:16" s="3" customFormat="1" ht="13.5">
      <c r="C324" s="46"/>
      <c r="D324" s="51"/>
      <c r="E324" s="51"/>
      <c r="K324" s="314"/>
      <c r="L324" s="325"/>
      <c r="M324" s="314"/>
      <c r="N324" s="325"/>
      <c r="O324" s="314"/>
      <c r="P324" s="325"/>
    </row>
    <row r="325" spans="3:16" s="3" customFormat="1" ht="13.5">
      <c r="C325" s="46"/>
      <c r="D325" s="51"/>
      <c r="E325" s="51"/>
      <c r="K325" s="314"/>
      <c r="L325" s="325"/>
      <c r="M325" s="314"/>
      <c r="N325" s="325"/>
      <c r="O325" s="314"/>
      <c r="P325" s="325"/>
    </row>
    <row r="326" spans="3:16" s="3" customFormat="1" ht="13.5">
      <c r="C326" s="46"/>
      <c r="D326" s="51"/>
      <c r="E326" s="51"/>
      <c r="K326" s="314"/>
      <c r="L326" s="325"/>
      <c r="M326" s="314"/>
      <c r="N326" s="325"/>
      <c r="O326" s="314"/>
      <c r="P326" s="325"/>
    </row>
    <row r="327" spans="3:16" s="3" customFormat="1" ht="13.5">
      <c r="C327" s="46"/>
      <c r="D327" s="51"/>
      <c r="E327" s="51"/>
      <c r="K327" s="314"/>
      <c r="L327" s="325"/>
      <c r="M327" s="314"/>
      <c r="N327" s="325"/>
      <c r="O327" s="314"/>
      <c r="P327" s="325"/>
    </row>
    <row r="328" spans="3:16" s="3" customFormat="1" ht="13.5">
      <c r="C328" s="46"/>
      <c r="D328" s="51"/>
      <c r="E328" s="51"/>
      <c r="K328" s="314"/>
      <c r="L328" s="325"/>
      <c r="M328" s="314"/>
      <c r="N328" s="325"/>
      <c r="O328" s="314"/>
      <c r="P328" s="325"/>
    </row>
    <row r="329" spans="3:16" s="3" customFormat="1" ht="13.5">
      <c r="C329" s="46"/>
      <c r="D329" s="51"/>
      <c r="E329" s="51"/>
      <c r="K329" s="314"/>
      <c r="L329" s="325"/>
      <c r="M329" s="314"/>
      <c r="N329" s="325"/>
      <c r="O329" s="314"/>
      <c r="P329" s="325"/>
    </row>
    <row r="330" spans="3:16" s="3" customFormat="1" ht="13.5">
      <c r="C330" s="46"/>
      <c r="D330" s="51"/>
      <c r="E330" s="51"/>
      <c r="K330" s="314"/>
      <c r="L330" s="325"/>
      <c r="M330" s="314"/>
      <c r="N330" s="325"/>
      <c r="O330" s="314"/>
      <c r="P330" s="325"/>
    </row>
    <row r="331" spans="3:16" s="3" customFormat="1" ht="13.5">
      <c r="C331" s="46"/>
      <c r="D331" s="51"/>
      <c r="E331" s="51"/>
      <c r="K331" s="314"/>
      <c r="L331" s="325"/>
      <c r="M331" s="314"/>
      <c r="N331" s="325"/>
      <c r="O331" s="314"/>
      <c r="P331" s="325"/>
    </row>
    <row r="332" spans="3:16" s="3" customFormat="1" ht="13.5">
      <c r="C332" s="46"/>
      <c r="D332" s="51"/>
      <c r="E332" s="51"/>
      <c r="K332" s="314"/>
      <c r="L332" s="325"/>
      <c r="M332" s="314"/>
      <c r="N332" s="325"/>
      <c r="O332" s="314"/>
      <c r="P332" s="325"/>
    </row>
    <row r="333" spans="3:16" s="3" customFormat="1" ht="13.5">
      <c r="C333" s="46"/>
      <c r="D333" s="51"/>
      <c r="E333" s="51"/>
      <c r="K333" s="314"/>
      <c r="L333" s="325"/>
      <c r="M333" s="314"/>
      <c r="N333" s="325"/>
      <c r="O333" s="314"/>
      <c r="P333" s="325"/>
    </row>
    <row r="334" spans="3:16" s="3" customFormat="1" ht="13.5">
      <c r="C334" s="46"/>
      <c r="D334" s="51"/>
      <c r="E334" s="51"/>
      <c r="K334" s="314"/>
      <c r="L334" s="325"/>
      <c r="M334" s="314"/>
      <c r="N334" s="325"/>
      <c r="O334" s="314"/>
      <c r="P334" s="325"/>
    </row>
    <row r="335" spans="3:16" s="3" customFormat="1" ht="13.5">
      <c r="C335" s="46"/>
      <c r="D335" s="51"/>
      <c r="E335" s="51"/>
      <c r="K335" s="314"/>
      <c r="L335" s="325"/>
      <c r="M335" s="314"/>
      <c r="N335" s="325"/>
      <c r="O335" s="314"/>
      <c r="P335" s="325"/>
    </row>
    <row r="336" spans="3:16" s="3" customFormat="1" ht="13.5">
      <c r="C336" s="46"/>
      <c r="D336" s="51"/>
      <c r="E336" s="51"/>
      <c r="K336" s="314"/>
      <c r="L336" s="325"/>
      <c r="M336" s="314"/>
      <c r="N336" s="325"/>
      <c r="O336" s="314"/>
      <c r="P336" s="325"/>
    </row>
    <row r="337" spans="3:16" s="3" customFormat="1" ht="13.5">
      <c r="C337" s="46"/>
      <c r="D337" s="51"/>
      <c r="E337" s="51"/>
      <c r="K337" s="314"/>
      <c r="L337" s="325"/>
      <c r="M337" s="314"/>
      <c r="N337" s="325"/>
      <c r="O337" s="314"/>
      <c r="P337" s="325"/>
    </row>
    <row r="338" spans="3:16" s="3" customFormat="1" ht="13.5">
      <c r="C338" s="46"/>
      <c r="D338" s="51"/>
      <c r="E338" s="51"/>
      <c r="K338" s="314"/>
      <c r="L338" s="325"/>
      <c r="M338" s="314"/>
      <c r="N338" s="325"/>
      <c r="O338" s="314"/>
      <c r="P338" s="325"/>
    </row>
    <row r="339" spans="3:16" s="3" customFormat="1" ht="13.5">
      <c r="C339" s="46"/>
      <c r="D339" s="51"/>
      <c r="E339" s="51"/>
      <c r="K339" s="314"/>
      <c r="L339" s="325"/>
      <c r="M339" s="314"/>
      <c r="N339" s="325"/>
      <c r="O339" s="314"/>
      <c r="P339" s="325"/>
    </row>
    <row r="340" spans="3:16" s="3" customFormat="1" ht="13.5">
      <c r="C340" s="46"/>
      <c r="D340" s="51"/>
      <c r="E340" s="51"/>
      <c r="K340" s="314"/>
      <c r="L340" s="325"/>
      <c r="M340" s="314"/>
      <c r="N340" s="325"/>
      <c r="O340" s="314"/>
      <c r="P340" s="325"/>
    </row>
    <row r="341" spans="3:16" s="3" customFormat="1" ht="13.5">
      <c r="C341" s="46"/>
      <c r="D341" s="51"/>
      <c r="E341" s="51"/>
      <c r="K341" s="314"/>
      <c r="L341" s="325"/>
      <c r="M341" s="314"/>
      <c r="N341" s="325"/>
      <c r="O341" s="314"/>
      <c r="P341" s="325"/>
    </row>
    <row r="342" spans="3:16" s="3" customFormat="1" ht="13.5">
      <c r="C342" s="46"/>
      <c r="D342" s="51"/>
      <c r="E342" s="51"/>
      <c r="K342" s="314"/>
      <c r="L342" s="325"/>
      <c r="M342" s="314"/>
      <c r="N342" s="325"/>
      <c r="O342" s="314"/>
      <c r="P342" s="325"/>
    </row>
    <row r="343" spans="3:16" s="3" customFormat="1" ht="13.5">
      <c r="C343" s="46"/>
      <c r="D343" s="51"/>
      <c r="E343" s="51"/>
      <c r="K343" s="314"/>
      <c r="L343" s="325"/>
      <c r="M343" s="314"/>
      <c r="N343" s="325"/>
      <c r="O343" s="314"/>
      <c r="P343" s="325"/>
    </row>
    <row r="344" spans="3:16" s="3" customFormat="1" ht="13.5">
      <c r="C344" s="46"/>
      <c r="D344" s="51"/>
      <c r="E344" s="51"/>
      <c r="K344" s="314"/>
      <c r="L344" s="325"/>
      <c r="M344" s="314"/>
      <c r="N344" s="325"/>
      <c r="O344" s="314"/>
      <c r="P344" s="325"/>
    </row>
    <row r="345" spans="3:16" s="3" customFormat="1" ht="13.5">
      <c r="C345" s="46"/>
      <c r="D345" s="51"/>
      <c r="E345" s="51"/>
      <c r="K345" s="314"/>
      <c r="L345" s="325"/>
      <c r="M345" s="314"/>
      <c r="N345" s="325"/>
      <c r="O345" s="314"/>
      <c r="P345" s="325"/>
    </row>
    <row r="346" spans="3:16" s="3" customFormat="1" ht="13.5">
      <c r="C346" s="46"/>
      <c r="D346" s="51"/>
      <c r="E346" s="51"/>
      <c r="K346" s="314"/>
      <c r="L346" s="325"/>
      <c r="M346" s="314"/>
      <c r="N346" s="325"/>
      <c r="O346" s="314"/>
      <c r="P346" s="325"/>
    </row>
    <row r="347" spans="3:16" s="3" customFormat="1" ht="13.5">
      <c r="C347" s="46"/>
      <c r="D347" s="51"/>
      <c r="E347" s="51"/>
      <c r="K347" s="314"/>
      <c r="L347" s="325"/>
      <c r="M347" s="314"/>
      <c r="N347" s="325"/>
      <c r="O347" s="314"/>
      <c r="P347" s="325"/>
    </row>
    <row r="348" spans="3:16" s="3" customFormat="1" ht="13.5">
      <c r="C348" s="46"/>
      <c r="D348" s="51"/>
      <c r="E348" s="51"/>
      <c r="K348" s="314"/>
      <c r="L348" s="325"/>
      <c r="M348" s="314"/>
      <c r="N348" s="325"/>
      <c r="O348" s="314"/>
      <c r="P348" s="325"/>
    </row>
    <row r="349" spans="3:16" s="3" customFormat="1" ht="13.5">
      <c r="C349" s="46"/>
      <c r="D349" s="51"/>
      <c r="E349" s="51"/>
      <c r="K349" s="314"/>
      <c r="L349" s="325"/>
      <c r="M349" s="314"/>
      <c r="N349" s="325"/>
      <c r="O349" s="314"/>
      <c r="P349" s="325"/>
    </row>
    <row r="350" spans="3:16" s="3" customFormat="1" ht="13.5">
      <c r="C350" s="46"/>
      <c r="D350" s="51"/>
      <c r="E350" s="51"/>
      <c r="K350" s="314"/>
      <c r="L350" s="325"/>
      <c r="M350" s="314"/>
      <c r="N350" s="325"/>
      <c r="O350" s="314"/>
      <c r="P350" s="325"/>
    </row>
    <row r="351" spans="3:16" s="3" customFormat="1" ht="13.5">
      <c r="C351" s="46"/>
      <c r="D351" s="51"/>
      <c r="E351" s="51"/>
      <c r="K351" s="314"/>
      <c r="L351" s="325"/>
      <c r="M351" s="314"/>
      <c r="N351" s="325"/>
      <c r="O351" s="314"/>
      <c r="P351" s="325"/>
    </row>
    <row r="352" spans="3:16" s="3" customFormat="1" ht="13.5">
      <c r="C352" s="46"/>
      <c r="D352" s="51"/>
      <c r="E352" s="51"/>
      <c r="K352" s="314"/>
      <c r="L352" s="325"/>
      <c r="M352" s="314"/>
      <c r="N352" s="325"/>
      <c r="O352" s="314"/>
      <c r="P352" s="325"/>
    </row>
    <row r="353" spans="3:16" s="3" customFormat="1" ht="13.5">
      <c r="C353" s="46"/>
      <c r="D353" s="51"/>
      <c r="E353" s="51"/>
      <c r="K353" s="314"/>
      <c r="L353" s="325"/>
      <c r="M353" s="314"/>
      <c r="N353" s="325"/>
      <c r="O353" s="314"/>
      <c r="P353" s="325"/>
    </row>
    <row r="354" spans="3:16" s="3" customFormat="1" ht="13.5">
      <c r="C354" s="46"/>
      <c r="D354" s="51"/>
      <c r="E354" s="51"/>
      <c r="K354" s="314"/>
      <c r="L354" s="325"/>
      <c r="M354" s="314"/>
      <c r="N354" s="325"/>
      <c r="O354" s="314"/>
      <c r="P354" s="325"/>
    </row>
    <row r="355" spans="3:16" s="3" customFormat="1" ht="13.5">
      <c r="C355" s="46"/>
      <c r="D355" s="51"/>
      <c r="E355" s="51"/>
      <c r="K355" s="314"/>
      <c r="L355" s="325"/>
      <c r="M355" s="314"/>
      <c r="N355" s="325"/>
      <c r="O355" s="314"/>
      <c r="P355" s="325"/>
    </row>
    <row r="356" spans="3:16" s="3" customFormat="1" ht="13.5">
      <c r="C356" s="46"/>
      <c r="D356" s="51"/>
      <c r="E356" s="51"/>
      <c r="K356" s="314"/>
      <c r="L356" s="325"/>
      <c r="M356" s="314"/>
      <c r="N356" s="325"/>
      <c r="O356" s="314"/>
      <c r="P356" s="325"/>
    </row>
    <row r="357" spans="3:16" s="3" customFormat="1" ht="13.5">
      <c r="C357" s="46"/>
      <c r="D357" s="51"/>
      <c r="E357" s="51"/>
      <c r="K357" s="314"/>
      <c r="L357" s="325"/>
      <c r="M357" s="314"/>
      <c r="N357" s="325"/>
      <c r="O357" s="314"/>
      <c r="P357" s="325"/>
    </row>
    <row r="358" spans="3:16" s="3" customFormat="1" ht="13.5">
      <c r="C358" s="46"/>
      <c r="D358" s="51"/>
      <c r="E358" s="51"/>
      <c r="K358" s="314"/>
      <c r="L358" s="325"/>
      <c r="M358" s="314"/>
      <c r="N358" s="325"/>
      <c r="O358" s="314"/>
      <c r="P358" s="325"/>
    </row>
    <row r="359" spans="3:16" s="3" customFormat="1" ht="13.5">
      <c r="C359" s="46"/>
      <c r="D359" s="51"/>
      <c r="E359" s="51"/>
      <c r="K359" s="314"/>
      <c r="L359" s="325"/>
      <c r="M359" s="314"/>
      <c r="N359" s="325"/>
      <c r="O359" s="314"/>
      <c r="P359" s="325"/>
    </row>
    <row r="360" spans="3:16" s="3" customFormat="1" ht="13.5">
      <c r="C360" s="46"/>
      <c r="D360" s="51"/>
      <c r="E360" s="51"/>
      <c r="K360" s="314"/>
      <c r="L360" s="325"/>
      <c r="M360" s="314"/>
      <c r="N360" s="325"/>
      <c r="O360" s="314"/>
      <c r="P360" s="325"/>
    </row>
    <row r="361" spans="3:16" s="3" customFormat="1" ht="13.5">
      <c r="C361" s="46"/>
      <c r="D361" s="51"/>
      <c r="E361" s="51"/>
      <c r="K361" s="314"/>
      <c r="L361" s="325"/>
      <c r="M361" s="314"/>
      <c r="N361" s="325"/>
      <c r="O361" s="314"/>
      <c r="P361" s="325"/>
    </row>
    <row r="362" spans="3:16" s="3" customFormat="1" ht="13.5">
      <c r="C362" s="46"/>
      <c r="D362" s="51"/>
      <c r="E362" s="51"/>
      <c r="K362" s="314"/>
      <c r="L362" s="325"/>
      <c r="M362" s="314"/>
      <c r="N362" s="325"/>
      <c r="O362" s="314"/>
      <c r="P362" s="325"/>
    </row>
    <row r="363" spans="3:16" s="3" customFormat="1" ht="13.5">
      <c r="C363" s="46"/>
      <c r="D363" s="51"/>
      <c r="E363" s="51"/>
      <c r="K363" s="314"/>
      <c r="L363" s="325"/>
      <c r="M363" s="314"/>
      <c r="N363" s="325"/>
      <c r="O363" s="314"/>
      <c r="P363" s="325"/>
    </row>
    <row r="364" spans="3:16" s="3" customFormat="1" ht="13.5">
      <c r="C364" s="46"/>
      <c r="D364" s="51"/>
      <c r="E364" s="51"/>
      <c r="K364" s="314"/>
      <c r="L364" s="325"/>
      <c r="M364" s="314"/>
      <c r="N364" s="325"/>
      <c r="O364" s="314"/>
      <c r="P364" s="325"/>
    </row>
    <row r="365" spans="3:16" s="3" customFormat="1" ht="13.5">
      <c r="C365" s="46"/>
      <c r="D365" s="51"/>
      <c r="E365" s="51"/>
      <c r="K365" s="314"/>
      <c r="L365" s="325"/>
      <c r="M365" s="314"/>
      <c r="N365" s="325"/>
      <c r="O365" s="314"/>
      <c r="P365" s="325"/>
    </row>
    <row r="366" spans="3:16" s="3" customFormat="1" ht="13.5">
      <c r="C366" s="46"/>
      <c r="D366" s="51"/>
      <c r="E366" s="51"/>
      <c r="K366" s="314"/>
      <c r="L366" s="325"/>
      <c r="M366" s="314"/>
      <c r="N366" s="325"/>
      <c r="O366" s="314"/>
      <c r="P366" s="325"/>
    </row>
    <row r="367" spans="3:16" s="3" customFormat="1" ht="13.5">
      <c r="C367" s="46"/>
      <c r="D367" s="51"/>
      <c r="E367" s="51"/>
      <c r="K367" s="314"/>
      <c r="L367" s="325"/>
      <c r="M367" s="314"/>
      <c r="N367" s="325"/>
      <c r="O367" s="314"/>
      <c r="P367" s="325"/>
    </row>
    <row r="368" spans="3:16" s="3" customFormat="1" ht="13.5">
      <c r="C368" s="46"/>
      <c r="D368" s="51"/>
      <c r="E368" s="51"/>
      <c r="K368" s="314"/>
      <c r="L368" s="325"/>
      <c r="M368" s="314"/>
      <c r="N368" s="325"/>
      <c r="O368" s="314"/>
      <c r="P368" s="325"/>
    </row>
    <row r="369" spans="3:16" s="3" customFormat="1" ht="13.5">
      <c r="C369" s="46"/>
      <c r="D369" s="51"/>
      <c r="E369" s="51"/>
      <c r="K369" s="314"/>
      <c r="L369" s="325"/>
      <c r="M369" s="314"/>
      <c r="N369" s="325"/>
      <c r="O369" s="314"/>
      <c r="P369" s="325"/>
    </row>
    <row r="370" spans="3:16" s="3" customFormat="1" ht="13.5">
      <c r="C370" s="46"/>
      <c r="D370" s="51"/>
      <c r="E370" s="51"/>
      <c r="K370" s="314"/>
      <c r="L370" s="325"/>
      <c r="M370" s="314"/>
      <c r="N370" s="325"/>
      <c r="O370" s="314"/>
      <c r="P370" s="325"/>
    </row>
    <row r="371" spans="3:16" s="3" customFormat="1" ht="13.5">
      <c r="C371" s="46"/>
      <c r="D371" s="51"/>
      <c r="E371" s="51"/>
      <c r="K371" s="314"/>
      <c r="L371" s="325"/>
      <c r="M371" s="314"/>
      <c r="N371" s="325"/>
      <c r="O371" s="314"/>
      <c r="P371" s="325"/>
    </row>
    <row r="372" spans="3:16" s="3" customFormat="1" ht="13.5">
      <c r="C372" s="46"/>
      <c r="D372" s="51"/>
      <c r="E372" s="51"/>
      <c r="K372" s="314"/>
      <c r="L372" s="325"/>
      <c r="M372" s="314"/>
      <c r="N372" s="325"/>
      <c r="O372" s="314"/>
      <c r="P372" s="325"/>
    </row>
    <row r="373" spans="3:16" s="3" customFormat="1" ht="13.5">
      <c r="C373" s="46"/>
      <c r="D373" s="51"/>
      <c r="E373" s="51"/>
      <c r="K373" s="314"/>
      <c r="L373" s="325"/>
      <c r="M373" s="314"/>
      <c r="N373" s="325"/>
      <c r="O373" s="314"/>
      <c r="P373" s="325"/>
    </row>
    <row r="374" spans="3:16" s="3" customFormat="1" ht="13.5">
      <c r="C374" s="46"/>
      <c r="D374" s="51"/>
      <c r="E374" s="51"/>
      <c r="K374" s="314"/>
      <c r="L374" s="325"/>
      <c r="M374" s="314"/>
      <c r="N374" s="325"/>
      <c r="O374" s="314"/>
      <c r="P374" s="325"/>
    </row>
    <row r="375" spans="3:16" s="3" customFormat="1" ht="13.5">
      <c r="C375" s="46"/>
      <c r="D375" s="51"/>
      <c r="E375" s="51"/>
      <c r="K375" s="314"/>
      <c r="L375" s="325"/>
      <c r="M375" s="314"/>
      <c r="N375" s="325"/>
      <c r="O375" s="314"/>
      <c r="P375" s="325"/>
    </row>
    <row r="376" spans="3:16" s="3" customFormat="1" ht="13.5">
      <c r="C376" s="46"/>
      <c r="D376" s="51"/>
      <c r="E376" s="51"/>
      <c r="K376" s="314"/>
      <c r="L376" s="325"/>
      <c r="M376" s="314"/>
      <c r="N376" s="325"/>
      <c r="O376" s="314"/>
      <c r="P376" s="325"/>
    </row>
    <row r="377" spans="3:16" s="3" customFormat="1" ht="13.5">
      <c r="C377" s="46"/>
      <c r="D377" s="51"/>
      <c r="E377" s="51"/>
      <c r="K377" s="314"/>
      <c r="L377" s="325"/>
      <c r="M377" s="314"/>
      <c r="N377" s="325"/>
      <c r="O377" s="314"/>
      <c r="P377" s="325"/>
    </row>
    <row r="378" spans="3:16" s="3" customFormat="1" ht="13.5">
      <c r="C378" s="46"/>
      <c r="D378" s="51"/>
      <c r="E378" s="51"/>
      <c r="K378" s="314"/>
      <c r="L378" s="325"/>
      <c r="M378" s="314"/>
      <c r="N378" s="325"/>
      <c r="O378" s="314"/>
      <c r="P378" s="325"/>
    </row>
    <row r="379" spans="3:16" s="3" customFormat="1" ht="13.5">
      <c r="C379" s="46"/>
      <c r="D379" s="51"/>
      <c r="E379" s="51"/>
      <c r="K379" s="314"/>
      <c r="L379" s="325"/>
      <c r="M379" s="314"/>
      <c r="N379" s="325"/>
      <c r="O379" s="314"/>
      <c r="P379" s="325"/>
    </row>
    <row r="380" spans="3:16" s="3" customFormat="1" ht="13.5">
      <c r="C380" s="46"/>
      <c r="D380" s="51"/>
      <c r="E380" s="51"/>
      <c r="K380" s="314"/>
      <c r="L380" s="325"/>
      <c r="M380" s="314"/>
      <c r="N380" s="325"/>
      <c r="O380" s="314"/>
      <c r="P380" s="325"/>
    </row>
    <row r="381" spans="3:16" s="3" customFormat="1" ht="13.5">
      <c r="C381" s="46"/>
      <c r="D381" s="51"/>
      <c r="E381" s="51"/>
      <c r="K381" s="314"/>
      <c r="L381" s="325"/>
      <c r="M381" s="314"/>
      <c r="N381" s="325"/>
      <c r="O381" s="314"/>
      <c r="P381" s="325"/>
    </row>
    <row r="382" spans="3:16" s="3" customFormat="1" ht="13.5">
      <c r="C382" s="46"/>
      <c r="D382" s="51"/>
      <c r="E382" s="51"/>
      <c r="K382" s="314"/>
      <c r="L382" s="325"/>
      <c r="M382" s="314"/>
      <c r="N382" s="325"/>
      <c r="O382" s="314"/>
      <c r="P382" s="325"/>
    </row>
    <row r="383" spans="3:16" s="3" customFormat="1" ht="13.5">
      <c r="C383" s="46"/>
      <c r="D383" s="51"/>
      <c r="E383" s="51"/>
      <c r="K383" s="314"/>
      <c r="L383" s="325"/>
      <c r="M383" s="314"/>
      <c r="N383" s="325"/>
      <c r="O383" s="314"/>
      <c r="P383" s="325"/>
    </row>
    <row r="384" spans="3:16" s="3" customFormat="1" ht="13.5">
      <c r="C384" s="46"/>
      <c r="D384" s="51"/>
      <c r="E384" s="51"/>
      <c r="K384" s="314"/>
      <c r="L384" s="325"/>
      <c r="M384" s="314"/>
      <c r="N384" s="325"/>
      <c r="O384" s="314"/>
      <c r="P384" s="325"/>
    </row>
    <row r="385" spans="3:16" s="3" customFormat="1" ht="13.5">
      <c r="C385" s="46"/>
      <c r="D385" s="51"/>
      <c r="E385" s="51"/>
      <c r="K385" s="314"/>
      <c r="L385" s="325"/>
      <c r="M385" s="314"/>
      <c r="N385" s="325"/>
      <c r="O385" s="314"/>
      <c r="P385" s="325"/>
    </row>
    <row r="386" spans="3:16" s="3" customFormat="1" ht="13.5">
      <c r="C386" s="46"/>
      <c r="D386" s="51"/>
      <c r="E386" s="51"/>
      <c r="K386" s="314"/>
      <c r="L386" s="325"/>
      <c r="M386" s="314"/>
      <c r="N386" s="325"/>
      <c r="O386" s="314"/>
      <c r="P386" s="325"/>
    </row>
    <row r="387" spans="3:16" s="3" customFormat="1" ht="13.5">
      <c r="C387" s="46"/>
      <c r="D387" s="51"/>
      <c r="E387" s="51"/>
      <c r="K387" s="314"/>
      <c r="L387" s="325"/>
      <c r="M387" s="314"/>
      <c r="N387" s="325"/>
      <c r="O387" s="314"/>
      <c r="P387" s="325"/>
    </row>
    <row r="388" spans="3:16" s="3" customFormat="1" ht="13.5">
      <c r="C388" s="46"/>
      <c r="D388" s="51"/>
      <c r="E388" s="51"/>
      <c r="K388" s="314"/>
      <c r="L388" s="325"/>
      <c r="M388" s="314"/>
      <c r="N388" s="325"/>
      <c r="O388" s="314"/>
      <c r="P388" s="325"/>
    </row>
    <row r="389" spans="3:16" s="3" customFormat="1" ht="13.5">
      <c r="C389" s="46"/>
      <c r="D389" s="51"/>
      <c r="E389" s="51"/>
      <c r="K389" s="314"/>
      <c r="L389" s="325"/>
      <c r="M389" s="314"/>
      <c r="N389" s="325"/>
      <c r="O389" s="314"/>
      <c r="P389" s="325"/>
    </row>
    <row r="390" spans="3:16" s="3" customFormat="1" ht="13.5">
      <c r="C390" s="46"/>
      <c r="D390" s="51"/>
      <c r="E390" s="51"/>
      <c r="K390" s="314"/>
      <c r="L390" s="325"/>
      <c r="M390" s="314"/>
      <c r="N390" s="325"/>
      <c r="O390" s="314"/>
      <c r="P390" s="325"/>
    </row>
    <row r="391" spans="3:16" s="3" customFormat="1" ht="13.5">
      <c r="C391" s="46"/>
      <c r="D391" s="51"/>
      <c r="E391" s="51"/>
      <c r="K391" s="314"/>
      <c r="L391" s="325"/>
      <c r="M391" s="314"/>
      <c r="N391" s="325"/>
      <c r="O391" s="314"/>
      <c r="P391" s="325"/>
    </row>
    <row r="392" spans="3:16" s="3" customFormat="1" ht="13.5">
      <c r="C392" s="46"/>
      <c r="D392" s="51"/>
      <c r="E392" s="51"/>
      <c r="K392" s="314"/>
      <c r="L392" s="325"/>
      <c r="M392" s="314"/>
      <c r="N392" s="325"/>
      <c r="O392" s="314"/>
      <c r="P392" s="325"/>
    </row>
    <row r="393" spans="3:16" s="3" customFormat="1" ht="13.5">
      <c r="C393" s="46"/>
      <c r="D393" s="51"/>
      <c r="E393" s="51"/>
      <c r="K393" s="314"/>
      <c r="L393" s="325"/>
      <c r="M393" s="314"/>
      <c r="N393" s="325"/>
      <c r="O393" s="314"/>
      <c r="P393" s="325"/>
    </row>
    <row r="394" spans="3:16" s="3" customFormat="1" ht="13.5">
      <c r="C394" s="46"/>
      <c r="D394" s="51"/>
      <c r="E394" s="51"/>
      <c r="K394" s="314"/>
      <c r="L394" s="325"/>
      <c r="M394" s="314"/>
      <c r="N394" s="325"/>
      <c r="O394" s="314"/>
      <c r="P394" s="325"/>
    </row>
    <row r="395" spans="3:16" s="3" customFormat="1" ht="13.5">
      <c r="C395" s="46"/>
      <c r="D395" s="51"/>
      <c r="E395" s="51"/>
      <c r="K395" s="314"/>
      <c r="L395" s="325"/>
      <c r="M395" s="314"/>
      <c r="N395" s="325"/>
      <c r="O395" s="314"/>
      <c r="P395" s="325"/>
    </row>
    <row r="396" spans="3:16" s="3" customFormat="1" ht="13.5">
      <c r="C396" s="46"/>
      <c r="D396" s="51"/>
      <c r="E396" s="51"/>
      <c r="K396" s="314"/>
      <c r="L396" s="325"/>
      <c r="M396" s="314"/>
      <c r="N396" s="325"/>
      <c r="O396" s="314"/>
      <c r="P396" s="325"/>
    </row>
    <row r="397" spans="3:16" s="3" customFormat="1" ht="13.5">
      <c r="C397" s="46"/>
      <c r="D397" s="51"/>
      <c r="E397" s="51"/>
      <c r="K397" s="314"/>
      <c r="L397" s="325"/>
      <c r="M397" s="314"/>
      <c r="N397" s="325"/>
      <c r="O397" s="314"/>
      <c r="P397" s="325"/>
    </row>
    <row r="398" spans="3:16" s="3" customFormat="1" ht="13.5">
      <c r="C398" s="46"/>
      <c r="D398" s="51"/>
      <c r="E398" s="51"/>
      <c r="K398" s="314"/>
      <c r="L398" s="325"/>
      <c r="M398" s="314"/>
      <c r="N398" s="325"/>
      <c r="O398" s="314"/>
      <c r="P398" s="325"/>
    </row>
    <row r="399" spans="3:16" s="3" customFormat="1" ht="13.5">
      <c r="C399" s="46"/>
      <c r="D399" s="51"/>
      <c r="E399" s="51"/>
      <c r="K399" s="314"/>
      <c r="L399" s="325"/>
      <c r="M399" s="314"/>
      <c r="N399" s="325"/>
      <c r="O399" s="314"/>
      <c r="P399" s="325"/>
    </row>
    <row r="400" spans="3:16" s="3" customFormat="1" ht="13.5">
      <c r="C400" s="46"/>
      <c r="D400" s="51"/>
      <c r="E400" s="51"/>
      <c r="K400" s="314"/>
      <c r="L400" s="325"/>
      <c r="M400" s="314"/>
      <c r="N400" s="325"/>
      <c r="O400" s="314"/>
      <c r="P400" s="325"/>
    </row>
    <row r="401" spans="3:16" s="3" customFormat="1" ht="13.5">
      <c r="C401" s="46"/>
      <c r="D401" s="51"/>
      <c r="E401" s="51"/>
      <c r="K401" s="314"/>
      <c r="L401" s="325"/>
      <c r="M401" s="314"/>
      <c r="N401" s="325"/>
      <c r="O401" s="314"/>
      <c r="P401" s="325"/>
    </row>
    <row r="402" spans="3:16" s="3" customFormat="1" ht="13.5">
      <c r="C402" s="46"/>
      <c r="D402" s="51"/>
      <c r="E402" s="51"/>
      <c r="K402" s="314"/>
      <c r="L402" s="325"/>
      <c r="M402" s="314"/>
      <c r="N402" s="325"/>
      <c r="O402" s="314"/>
      <c r="P402" s="325"/>
    </row>
    <row r="403" spans="3:16" s="3" customFormat="1" ht="13.5">
      <c r="C403" s="46"/>
      <c r="D403" s="51"/>
      <c r="E403" s="51"/>
      <c r="K403" s="314"/>
      <c r="L403" s="325"/>
      <c r="M403" s="314"/>
      <c r="N403" s="325"/>
      <c r="O403" s="314"/>
      <c r="P403" s="325"/>
    </row>
    <row r="404" spans="3:16" s="3" customFormat="1" ht="13.5">
      <c r="C404" s="46"/>
      <c r="D404" s="51"/>
      <c r="E404" s="51"/>
      <c r="K404" s="314"/>
      <c r="L404" s="325"/>
      <c r="M404" s="314"/>
      <c r="N404" s="325"/>
      <c r="O404" s="314"/>
      <c r="P404" s="325"/>
    </row>
    <row r="405" spans="3:16" s="3" customFormat="1" ht="13.5">
      <c r="C405" s="46"/>
      <c r="D405" s="51"/>
      <c r="E405" s="51"/>
      <c r="K405" s="314"/>
      <c r="L405" s="325"/>
      <c r="M405" s="314"/>
      <c r="N405" s="325"/>
      <c r="O405" s="314"/>
      <c r="P405" s="325"/>
    </row>
    <row r="406" spans="3:16" s="3" customFormat="1" ht="13.5">
      <c r="C406" s="46"/>
      <c r="D406" s="51"/>
      <c r="E406" s="51"/>
      <c r="K406" s="314"/>
      <c r="L406" s="325"/>
      <c r="M406" s="314"/>
      <c r="N406" s="325"/>
      <c r="O406" s="314"/>
      <c r="P406" s="325"/>
    </row>
    <row r="407" spans="3:16" s="3" customFormat="1" ht="13.5">
      <c r="C407" s="46"/>
      <c r="D407" s="51"/>
      <c r="E407" s="51"/>
      <c r="K407" s="314"/>
      <c r="L407" s="325"/>
      <c r="M407" s="314"/>
      <c r="N407" s="325"/>
      <c r="O407" s="314"/>
      <c r="P407" s="325"/>
    </row>
    <row r="408" spans="3:16" s="3" customFormat="1" ht="13.5">
      <c r="C408" s="46"/>
      <c r="D408" s="51"/>
      <c r="E408" s="51"/>
      <c r="K408" s="314"/>
      <c r="L408" s="325"/>
      <c r="M408" s="314"/>
      <c r="N408" s="325"/>
      <c r="O408" s="314"/>
      <c r="P408" s="325"/>
    </row>
    <row r="409" spans="3:16" s="3" customFormat="1" ht="13.5">
      <c r="C409" s="46"/>
      <c r="D409" s="51"/>
      <c r="E409" s="51"/>
      <c r="K409" s="314"/>
      <c r="L409" s="325"/>
      <c r="M409" s="314"/>
      <c r="N409" s="325"/>
      <c r="O409" s="314"/>
      <c r="P409" s="325"/>
    </row>
    <row r="410" spans="3:16" s="3" customFormat="1" ht="13.5">
      <c r="C410" s="46"/>
      <c r="D410" s="51"/>
      <c r="E410" s="51"/>
      <c r="K410" s="314"/>
      <c r="L410" s="325"/>
      <c r="M410" s="314"/>
      <c r="N410" s="325"/>
      <c r="O410" s="314"/>
      <c r="P410" s="325"/>
    </row>
    <row r="411" spans="3:16" s="3" customFormat="1" ht="13.5">
      <c r="C411" s="46"/>
      <c r="D411" s="51"/>
      <c r="E411" s="51"/>
      <c r="K411" s="314"/>
      <c r="L411" s="325"/>
      <c r="M411" s="314"/>
      <c r="N411" s="325"/>
      <c r="O411" s="314"/>
      <c r="P411" s="325"/>
    </row>
    <row r="412" spans="3:16" s="3" customFormat="1" ht="13.5">
      <c r="C412" s="46"/>
      <c r="D412" s="51"/>
      <c r="E412" s="51"/>
      <c r="K412" s="314"/>
      <c r="L412" s="325"/>
      <c r="M412" s="314"/>
      <c r="N412" s="325"/>
      <c r="O412" s="314"/>
      <c r="P412" s="325"/>
    </row>
    <row r="413" spans="3:16" s="3" customFormat="1" ht="13.5">
      <c r="C413" s="46"/>
      <c r="D413" s="51"/>
      <c r="E413" s="51"/>
      <c r="K413" s="314"/>
      <c r="L413" s="325"/>
      <c r="M413" s="314"/>
      <c r="N413" s="325"/>
      <c r="O413" s="314"/>
      <c r="P413" s="325"/>
    </row>
    <row r="414" spans="3:16" s="3" customFormat="1" ht="13.5">
      <c r="C414" s="46"/>
      <c r="D414" s="51"/>
      <c r="E414" s="51"/>
      <c r="K414" s="314"/>
      <c r="L414" s="325"/>
      <c r="M414" s="314"/>
      <c r="N414" s="325"/>
      <c r="O414" s="314"/>
      <c r="P414" s="325"/>
    </row>
    <row r="415" spans="3:16" s="3" customFormat="1" ht="13.5">
      <c r="C415" s="46"/>
      <c r="D415" s="51"/>
      <c r="E415" s="51"/>
      <c r="K415" s="314"/>
      <c r="L415" s="325"/>
      <c r="M415" s="314"/>
      <c r="N415" s="325"/>
      <c r="O415" s="314"/>
      <c r="P415" s="325"/>
    </row>
    <row r="416" spans="3:16" s="3" customFormat="1" ht="13.5">
      <c r="C416" s="46"/>
      <c r="D416" s="51"/>
      <c r="E416" s="51"/>
      <c r="K416" s="314"/>
      <c r="L416" s="325"/>
      <c r="M416" s="314"/>
      <c r="N416" s="325"/>
      <c r="O416" s="314"/>
      <c r="P416" s="325"/>
    </row>
    <row r="417" spans="3:16" s="3" customFormat="1" ht="13.5">
      <c r="C417" s="46"/>
      <c r="D417" s="51"/>
      <c r="E417" s="51"/>
      <c r="K417" s="314"/>
      <c r="L417" s="325"/>
      <c r="M417" s="314"/>
      <c r="N417" s="325"/>
      <c r="O417" s="314"/>
      <c r="P417" s="325"/>
    </row>
    <row r="418" spans="3:16" s="3" customFormat="1" ht="13.5">
      <c r="C418" s="46"/>
      <c r="D418" s="51"/>
      <c r="E418" s="51"/>
      <c r="K418" s="314"/>
      <c r="L418" s="325"/>
      <c r="M418" s="314"/>
      <c r="N418" s="325"/>
      <c r="O418" s="314"/>
      <c r="P418" s="325"/>
    </row>
    <row r="419" spans="3:16" s="3" customFormat="1" ht="13.5">
      <c r="C419" s="46"/>
      <c r="D419" s="51"/>
      <c r="E419" s="51"/>
      <c r="K419" s="314"/>
      <c r="L419" s="325"/>
      <c r="M419" s="314"/>
      <c r="N419" s="325"/>
      <c r="O419" s="314"/>
      <c r="P419" s="325"/>
    </row>
    <row r="420" spans="3:16" s="3" customFormat="1" ht="13.5">
      <c r="C420" s="46"/>
      <c r="D420" s="51"/>
      <c r="E420" s="51"/>
      <c r="K420" s="314"/>
      <c r="L420" s="325"/>
      <c r="M420" s="314"/>
      <c r="N420" s="325"/>
      <c r="O420" s="314"/>
      <c r="P420" s="325"/>
    </row>
    <row r="421" spans="3:16" s="3" customFormat="1" ht="13.5">
      <c r="C421" s="46"/>
      <c r="D421" s="51"/>
      <c r="E421" s="51"/>
      <c r="K421" s="314"/>
      <c r="L421" s="325"/>
      <c r="M421" s="314"/>
      <c r="N421" s="325"/>
      <c r="O421" s="314"/>
      <c r="P421" s="325"/>
    </row>
    <row r="422" spans="3:16" s="3" customFormat="1" ht="13.5">
      <c r="C422" s="46"/>
      <c r="D422" s="51"/>
      <c r="E422" s="51"/>
      <c r="K422" s="314"/>
      <c r="L422" s="325"/>
      <c r="M422" s="314"/>
      <c r="N422" s="325"/>
      <c r="O422" s="314"/>
      <c r="P422" s="325"/>
    </row>
    <row r="423" spans="3:16" s="3" customFormat="1" ht="13.5">
      <c r="C423" s="46"/>
      <c r="D423" s="51"/>
      <c r="E423" s="51"/>
      <c r="K423" s="314"/>
      <c r="L423" s="325"/>
      <c r="M423" s="314"/>
      <c r="N423" s="325"/>
      <c r="O423" s="314"/>
      <c r="P423" s="325"/>
    </row>
    <row r="424" spans="3:16" s="3" customFormat="1" ht="13.5">
      <c r="C424" s="46"/>
      <c r="D424" s="51"/>
      <c r="E424" s="51"/>
      <c r="K424" s="314"/>
      <c r="L424" s="325"/>
      <c r="M424" s="314"/>
      <c r="N424" s="325"/>
      <c r="O424" s="314"/>
      <c r="P424" s="325"/>
    </row>
    <row r="425" spans="3:16" s="3" customFormat="1" ht="13.5">
      <c r="C425" s="46"/>
      <c r="D425" s="51"/>
      <c r="E425" s="51"/>
      <c r="K425" s="314"/>
      <c r="L425" s="325"/>
      <c r="M425" s="314"/>
      <c r="N425" s="325"/>
      <c r="O425" s="314"/>
      <c r="P425" s="325"/>
    </row>
    <row r="426" spans="3:16" s="3" customFormat="1" ht="13.5">
      <c r="C426" s="46"/>
      <c r="D426" s="51"/>
      <c r="E426" s="51"/>
      <c r="K426" s="314"/>
      <c r="L426" s="325"/>
      <c r="M426" s="314"/>
      <c r="N426" s="325"/>
      <c r="O426" s="314"/>
      <c r="P426" s="325"/>
    </row>
    <row r="427" spans="3:16" s="3" customFormat="1" ht="13.5">
      <c r="C427" s="46"/>
      <c r="D427" s="51"/>
      <c r="E427" s="51"/>
      <c r="K427" s="314"/>
      <c r="L427" s="325"/>
      <c r="M427" s="314"/>
      <c r="N427" s="325"/>
      <c r="O427" s="314"/>
      <c r="P427" s="325"/>
    </row>
    <row r="428" spans="3:16" s="3" customFormat="1" ht="13.5">
      <c r="C428" s="46"/>
      <c r="D428" s="51"/>
      <c r="E428" s="51"/>
      <c r="K428" s="314"/>
      <c r="L428" s="325"/>
      <c r="M428" s="314"/>
      <c r="N428" s="325"/>
      <c r="O428" s="314"/>
      <c r="P428" s="325"/>
    </row>
    <row r="429" spans="3:16" s="3" customFormat="1" ht="13.5">
      <c r="C429" s="46"/>
      <c r="D429" s="51"/>
      <c r="E429" s="51"/>
      <c r="K429" s="314"/>
      <c r="L429" s="325"/>
      <c r="M429" s="314"/>
      <c r="N429" s="325"/>
      <c r="O429" s="314"/>
      <c r="P429" s="325"/>
    </row>
    <row r="430" spans="3:16" s="3" customFormat="1" ht="13.5">
      <c r="C430" s="46"/>
      <c r="D430" s="51"/>
      <c r="E430" s="51"/>
      <c r="K430" s="314"/>
      <c r="L430" s="325"/>
      <c r="M430" s="314"/>
      <c r="N430" s="325"/>
      <c r="O430" s="314"/>
      <c r="P430" s="325"/>
    </row>
    <row r="431" spans="3:16" s="3" customFormat="1" ht="13.5">
      <c r="C431" s="46"/>
      <c r="D431" s="51"/>
      <c r="E431" s="51"/>
      <c r="K431" s="314"/>
      <c r="L431" s="325"/>
      <c r="M431" s="314"/>
      <c r="N431" s="325"/>
      <c r="O431" s="314"/>
      <c r="P431" s="325"/>
    </row>
    <row r="432" spans="3:16" s="3" customFormat="1" ht="13.5">
      <c r="C432" s="46"/>
      <c r="D432" s="51"/>
      <c r="E432" s="51"/>
      <c r="K432" s="314"/>
      <c r="L432" s="325"/>
      <c r="M432" s="314"/>
      <c r="N432" s="325"/>
      <c r="O432" s="314"/>
      <c r="P432" s="325"/>
    </row>
    <row r="433" spans="3:16" s="3" customFormat="1" ht="13.5">
      <c r="C433" s="46"/>
      <c r="D433" s="51"/>
      <c r="E433" s="51"/>
      <c r="K433" s="314"/>
      <c r="L433" s="325"/>
      <c r="M433" s="314"/>
      <c r="N433" s="325"/>
      <c r="O433" s="314"/>
      <c r="P433" s="325"/>
    </row>
    <row r="434" spans="3:16" s="3" customFormat="1" ht="13.5">
      <c r="C434" s="46"/>
      <c r="D434" s="51"/>
      <c r="E434" s="51"/>
      <c r="K434" s="314"/>
      <c r="L434" s="325"/>
      <c r="M434" s="314"/>
      <c r="N434" s="325"/>
      <c r="O434" s="314"/>
      <c r="P434" s="325"/>
    </row>
    <row r="435" spans="3:16" s="3" customFormat="1" ht="13.5">
      <c r="C435" s="46"/>
      <c r="D435" s="51"/>
      <c r="E435" s="51"/>
      <c r="K435" s="314"/>
      <c r="L435" s="325"/>
      <c r="M435" s="314"/>
      <c r="N435" s="325"/>
      <c r="O435" s="314"/>
      <c r="P435" s="325"/>
    </row>
    <row r="436" spans="3:16" s="3" customFormat="1" ht="13.5">
      <c r="C436" s="46"/>
      <c r="D436" s="51"/>
      <c r="E436" s="51"/>
      <c r="K436" s="314"/>
      <c r="L436" s="325"/>
      <c r="M436" s="314"/>
      <c r="N436" s="325"/>
      <c r="O436" s="314"/>
      <c r="P436" s="325"/>
    </row>
    <row r="437" spans="3:16" s="3" customFormat="1" ht="13.5">
      <c r="C437" s="46"/>
      <c r="D437" s="51"/>
      <c r="E437" s="51"/>
      <c r="K437" s="314"/>
      <c r="L437" s="325"/>
      <c r="M437" s="314"/>
      <c r="N437" s="325"/>
      <c r="O437" s="314"/>
      <c r="P437" s="325"/>
    </row>
    <row r="438" spans="3:16" s="3" customFormat="1" ht="13.5">
      <c r="C438" s="46"/>
      <c r="D438" s="51"/>
      <c r="E438" s="51"/>
      <c r="K438" s="314"/>
      <c r="L438" s="325"/>
      <c r="M438" s="314"/>
      <c r="N438" s="325"/>
      <c r="O438" s="314"/>
      <c r="P438" s="325"/>
    </row>
    <row r="439" spans="3:16" s="3" customFormat="1" ht="13.5">
      <c r="C439" s="46"/>
      <c r="D439" s="51"/>
      <c r="E439" s="51"/>
      <c r="K439" s="314"/>
      <c r="L439" s="325"/>
      <c r="M439" s="314"/>
      <c r="N439" s="325"/>
      <c r="O439" s="314"/>
      <c r="P439" s="325"/>
    </row>
    <row r="440" spans="3:16" s="3" customFormat="1" ht="13.5">
      <c r="C440" s="46"/>
      <c r="D440" s="51"/>
      <c r="E440" s="51"/>
      <c r="K440" s="314"/>
      <c r="L440" s="325"/>
      <c r="M440" s="314"/>
      <c r="N440" s="325"/>
      <c r="O440" s="314"/>
      <c r="P440" s="325"/>
    </row>
    <row r="441" spans="3:16" s="3" customFormat="1" ht="13.5">
      <c r="C441" s="46"/>
      <c r="D441" s="51"/>
      <c r="E441" s="51"/>
      <c r="K441" s="314"/>
      <c r="L441" s="325"/>
      <c r="M441" s="314"/>
      <c r="N441" s="325"/>
      <c r="O441" s="314"/>
      <c r="P441" s="325"/>
    </row>
    <row r="442" spans="3:16" s="3" customFormat="1" ht="13.5">
      <c r="C442" s="46"/>
      <c r="D442" s="51"/>
      <c r="E442" s="51"/>
      <c r="K442" s="314"/>
      <c r="L442" s="325"/>
      <c r="M442" s="314"/>
      <c r="N442" s="325"/>
      <c r="O442" s="314"/>
      <c r="P442" s="325"/>
    </row>
    <row r="443" spans="3:16" s="3" customFormat="1" ht="13.5">
      <c r="C443" s="46"/>
      <c r="D443" s="51"/>
      <c r="E443" s="51"/>
      <c r="K443" s="314"/>
      <c r="L443" s="325"/>
      <c r="M443" s="314"/>
      <c r="N443" s="325"/>
      <c r="O443" s="314"/>
      <c r="P443" s="325"/>
    </row>
    <row r="444" spans="3:16" s="3" customFormat="1" ht="13.5">
      <c r="C444" s="46"/>
      <c r="D444" s="51"/>
      <c r="E444" s="51"/>
      <c r="K444" s="314"/>
      <c r="L444" s="325"/>
      <c r="M444" s="314"/>
      <c r="N444" s="325"/>
      <c r="O444" s="314"/>
      <c r="P444" s="325"/>
    </row>
    <row r="445" spans="3:16" s="3" customFormat="1" ht="13.5">
      <c r="C445" s="46"/>
      <c r="D445" s="51"/>
      <c r="E445" s="51"/>
      <c r="K445" s="314"/>
      <c r="L445" s="325"/>
      <c r="M445" s="314"/>
      <c r="N445" s="325"/>
      <c r="O445" s="314"/>
      <c r="P445" s="325"/>
    </row>
    <row r="446" spans="3:16" s="3" customFormat="1" ht="13.5">
      <c r="C446" s="46"/>
      <c r="D446" s="51"/>
      <c r="E446" s="51"/>
      <c r="K446" s="314"/>
      <c r="L446" s="325"/>
      <c r="M446" s="314"/>
      <c r="N446" s="325"/>
      <c r="O446" s="314"/>
      <c r="P446" s="325"/>
    </row>
    <row r="447" spans="3:16" s="3" customFormat="1" ht="13.5">
      <c r="C447" s="46"/>
      <c r="D447" s="51"/>
      <c r="E447" s="51"/>
      <c r="K447" s="314"/>
      <c r="L447" s="325"/>
      <c r="M447" s="314"/>
      <c r="N447" s="325"/>
      <c r="O447" s="314"/>
      <c r="P447" s="325"/>
    </row>
    <row r="448" spans="3:16" s="3" customFormat="1" ht="13.5">
      <c r="C448" s="46"/>
      <c r="D448" s="51"/>
      <c r="E448" s="51"/>
      <c r="K448" s="314"/>
      <c r="L448" s="325"/>
      <c r="M448" s="314"/>
      <c r="N448" s="325"/>
      <c r="O448" s="314"/>
      <c r="P448" s="325"/>
    </row>
    <row r="449" spans="3:16" s="3" customFormat="1" ht="13.5">
      <c r="C449" s="46"/>
      <c r="D449" s="51"/>
      <c r="E449" s="51"/>
      <c r="K449" s="314"/>
      <c r="L449" s="325"/>
      <c r="M449" s="314"/>
      <c r="N449" s="325"/>
      <c r="O449" s="314"/>
      <c r="P449" s="325"/>
    </row>
    <row r="450" spans="3:16" s="3" customFormat="1" ht="13.5">
      <c r="C450" s="46"/>
      <c r="D450" s="51"/>
      <c r="E450" s="51"/>
      <c r="K450" s="314"/>
      <c r="L450" s="325"/>
      <c r="M450" s="314"/>
      <c r="N450" s="325"/>
      <c r="O450" s="314"/>
      <c r="P450" s="325"/>
    </row>
    <row r="451" spans="3:16" s="3" customFormat="1" ht="13.5">
      <c r="C451" s="46"/>
      <c r="D451" s="51"/>
      <c r="E451" s="51"/>
      <c r="K451" s="314"/>
      <c r="L451" s="325"/>
      <c r="M451" s="314"/>
      <c r="N451" s="325"/>
      <c r="O451" s="314"/>
      <c r="P451" s="325"/>
    </row>
    <row r="452" spans="3:16" s="3" customFormat="1" ht="13.5">
      <c r="C452" s="46"/>
      <c r="D452" s="51"/>
      <c r="E452" s="51"/>
      <c r="K452" s="314"/>
      <c r="L452" s="325"/>
      <c r="M452" s="314"/>
      <c r="N452" s="325"/>
      <c r="O452" s="314"/>
      <c r="P452" s="325"/>
    </row>
    <row r="453" spans="3:16" s="3" customFormat="1" ht="13.5">
      <c r="C453" s="46"/>
      <c r="D453" s="51"/>
      <c r="E453" s="51"/>
      <c r="K453" s="314"/>
      <c r="L453" s="325"/>
      <c r="M453" s="314"/>
      <c r="N453" s="325"/>
      <c r="O453" s="314"/>
      <c r="P453" s="325"/>
    </row>
    <row r="454" spans="3:16" s="3" customFormat="1" ht="13.5">
      <c r="C454" s="46"/>
      <c r="D454" s="51"/>
      <c r="E454" s="51"/>
      <c r="K454" s="314"/>
      <c r="L454" s="325"/>
      <c r="M454" s="314"/>
      <c r="N454" s="325"/>
      <c r="O454" s="314"/>
      <c r="P454" s="325"/>
    </row>
    <row r="455" spans="3:16" s="3" customFormat="1" ht="13.5">
      <c r="C455" s="46"/>
      <c r="D455" s="51"/>
      <c r="E455" s="51"/>
      <c r="K455" s="314"/>
      <c r="L455" s="325"/>
      <c r="M455" s="314"/>
      <c r="N455" s="325"/>
      <c r="O455" s="314"/>
      <c r="P455" s="325"/>
    </row>
    <row r="456" spans="3:16" s="3" customFormat="1" ht="13.5">
      <c r="C456" s="46"/>
      <c r="D456" s="51"/>
      <c r="E456" s="51"/>
      <c r="K456" s="314"/>
      <c r="L456" s="325"/>
      <c r="M456" s="314"/>
      <c r="N456" s="325"/>
      <c r="O456" s="314"/>
      <c r="P456" s="325"/>
    </row>
    <row r="457" spans="3:16" s="3" customFormat="1" ht="13.5">
      <c r="C457" s="46"/>
      <c r="D457" s="51"/>
      <c r="E457" s="51"/>
      <c r="K457" s="314"/>
      <c r="L457" s="325"/>
      <c r="M457" s="314"/>
      <c r="N457" s="325"/>
      <c r="O457" s="314"/>
      <c r="P457" s="325"/>
    </row>
    <row r="458" spans="3:16" s="3" customFormat="1" ht="13.5">
      <c r="C458" s="46"/>
      <c r="D458" s="51"/>
      <c r="E458" s="51"/>
      <c r="K458" s="314"/>
      <c r="L458" s="325"/>
      <c r="M458" s="314"/>
      <c r="N458" s="325"/>
      <c r="O458" s="314"/>
      <c r="P458" s="325"/>
    </row>
    <row r="459" spans="3:16" s="3" customFormat="1" ht="13.5">
      <c r="C459" s="46"/>
      <c r="D459" s="51"/>
      <c r="E459" s="51"/>
      <c r="K459" s="314"/>
      <c r="L459" s="325"/>
      <c r="M459" s="314"/>
      <c r="N459" s="325"/>
      <c r="O459" s="314"/>
      <c r="P459" s="325"/>
    </row>
    <row r="460" spans="3:16" s="3" customFormat="1" ht="13.5">
      <c r="C460" s="46"/>
      <c r="D460" s="51"/>
      <c r="E460" s="51"/>
      <c r="K460" s="314"/>
      <c r="L460" s="325"/>
      <c r="M460" s="314"/>
      <c r="N460" s="325"/>
      <c r="O460" s="314"/>
      <c r="P460" s="325"/>
    </row>
    <row r="461" spans="3:16" s="3" customFormat="1" ht="13.5">
      <c r="C461" s="46"/>
      <c r="D461" s="51"/>
      <c r="E461" s="51"/>
      <c r="K461" s="314"/>
      <c r="L461" s="325"/>
      <c r="M461" s="314"/>
      <c r="N461" s="325"/>
      <c r="O461" s="314"/>
      <c r="P461" s="325"/>
    </row>
    <row r="462" spans="3:16" s="3" customFormat="1" ht="13.5">
      <c r="C462" s="46"/>
      <c r="D462" s="51"/>
      <c r="E462" s="51"/>
      <c r="K462" s="314"/>
      <c r="L462" s="325"/>
      <c r="M462" s="314"/>
      <c r="N462" s="325"/>
      <c r="O462" s="314"/>
      <c r="P462" s="325"/>
    </row>
    <row r="463" spans="3:16" s="3" customFormat="1" ht="13.5">
      <c r="C463" s="46"/>
      <c r="D463" s="51"/>
      <c r="E463" s="51"/>
      <c r="K463" s="314"/>
      <c r="L463" s="325"/>
      <c r="M463" s="314"/>
      <c r="N463" s="325"/>
      <c r="O463" s="314"/>
      <c r="P463" s="325"/>
    </row>
    <row r="464" spans="3:16" s="3" customFormat="1" ht="13.5">
      <c r="C464" s="46"/>
      <c r="D464" s="51"/>
      <c r="E464" s="51"/>
      <c r="K464" s="314"/>
      <c r="L464" s="325"/>
      <c r="M464" s="314"/>
      <c r="N464" s="325"/>
      <c r="O464" s="314"/>
      <c r="P464" s="325"/>
    </row>
    <row r="465" spans="3:16" s="3" customFormat="1" ht="13.5">
      <c r="C465" s="46"/>
      <c r="D465" s="51"/>
      <c r="E465" s="51"/>
      <c r="K465" s="314"/>
      <c r="L465" s="325"/>
      <c r="M465" s="314"/>
      <c r="N465" s="325"/>
      <c r="O465" s="314"/>
      <c r="P465" s="325"/>
    </row>
    <row r="466" spans="3:16" s="3" customFormat="1" ht="13.5">
      <c r="C466" s="46"/>
      <c r="D466" s="51"/>
      <c r="E466" s="51"/>
      <c r="K466" s="314"/>
      <c r="L466" s="325"/>
      <c r="M466" s="314"/>
      <c r="N466" s="325"/>
      <c r="O466" s="314"/>
      <c r="P466" s="325"/>
    </row>
    <row r="467" spans="3:16" s="3" customFormat="1" ht="13.5">
      <c r="C467" s="46"/>
      <c r="D467" s="51"/>
      <c r="E467" s="51"/>
      <c r="K467" s="314"/>
      <c r="L467" s="325"/>
      <c r="M467" s="314"/>
      <c r="N467" s="325"/>
      <c r="O467" s="314"/>
      <c r="P467" s="325"/>
    </row>
    <row r="468" spans="3:16" s="3" customFormat="1" ht="13.5">
      <c r="C468" s="46"/>
      <c r="D468" s="51"/>
      <c r="E468" s="51"/>
      <c r="K468" s="314"/>
      <c r="L468" s="325"/>
      <c r="M468" s="314"/>
      <c r="N468" s="325"/>
      <c r="O468" s="314"/>
      <c r="P468" s="325"/>
    </row>
    <row r="469" spans="3:16" s="3" customFormat="1" ht="13.5">
      <c r="C469" s="46"/>
      <c r="D469" s="51"/>
      <c r="E469" s="51"/>
      <c r="K469" s="314"/>
      <c r="L469" s="325"/>
      <c r="M469" s="314"/>
      <c r="N469" s="325"/>
      <c r="O469" s="314"/>
      <c r="P469" s="325"/>
    </row>
    <row r="470" spans="3:16" s="3" customFormat="1" ht="13.5">
      <c r="C470" s="46"/>
      <c r="D470" s="51"/>
      <c r="E470" s="51"/>
      <c r="K470" s="314"/>
      <c r="L470" s="325"/>
      <c r="M470" s="314"/>
      <c r="N470" s="325"/>
      <c r="O470" s="314"/>
      <c r="P470" s="325"/>
    </row>
    <row r="471" spans="3:16" s="3" customFormat="1" ht="13.5">
      <c r="C471" s="46"/>
      <c r="D471" s="51"/>
      <c r="E471" s="51"/>
      <c r="K471" s="314"/>
      <c r="L471" s="325"/>
      <c r="M471" s="314"/>
      <c r="N471" s="325"/>
      <c r="O471" s="314"/>
      <c r="P471" s="325"/>
    </row>
    <row r="472" spans="3:16" s="3" customFormat="1" ht="13.5">
      <c r="C472" s="46"/>
      <c r="D472" s="51"/>
      <c r="E472" s="51"/>
      <c r="K472" s="314"/>
      <c r="L472" s="325"/>
      <c r="M472" s="314"/>
      <c r="N472" s="325"/>
      <c r="O472" s="314"/>
      <c r="P472" s="325"/>
    </row>
    <row r="473" spans="3:16" s="3" customFormat="1" ht="13.5">
      <c r="C473" s="46"/>
      <c r="D473" s="51"/>
      <c r="E473" s="51"/>
      <c r="K473" s="314"/>
      <c r="L473" s="325"/>
      <c r="M473" s="314"/>
      <c r="N473" s="325"/>
      <c r="O473" s="314"/>
      <c r="P473" s="325"/>
    </row>
    <row r="474" spans="3:16" s="3" customFormat="1" ht="13.5">
      <c r="C474" s="46"/>
      <c r="D474" s="51"/>
      <c r="E474" s="51"/>
      <c r="K474" s="314"/>
      <c r="L474" s="325"/>
      <c r="M474" s="314"/>
      <c r="N474" s="325"/>
      <c r="O474" s="314"/>
      <c r="P474" s="325"/>
    </row>
  </sheetData>
  <sheetProtection/>
  <mergeCells count="3">
    <mergeCell ref="C235:F235"/>
    <mergeCell ref="A1:P1"/>
    <mergeCell ref="A2:P2"/>
  </mergeCells>
  <printOptions horizontalCentered="1"/>
  <pageMargins left="0.2362204724409449" right="0.15748031496062992" top="0.1968503937007874" bottom="0.13" header="0.1968503937007874" footer="0.15748031496062992"/>
  <pageSetup firstPageNumber="2" useFirstPageNumber="1" fitToHeight="0" fitToWidth="1" horizontalDpi="600" verticalDpi="600" orientation="landscape" paperSize="9" scale="68" r:id="rId1"/>
  <ignoredErrors>
    <ignoredError sqref="L4:N7 O4:O7 L10:P43 L44:O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zoomScalePageLayoutView="0" workbookViewId="0" topLeftCell="A1">
      <selection activeCell="F21" sqref="F21"/>
    </sheetView>
  </sheetViews>
  <sheetFormatPr defaultColWidth="11.421875" defaultRowHeight="12.75"/>
  <cols>
    <col min="1" max="1" width="4.28125" style="53" customWidth="1"/>
    <col min="2" max="3" width="5.57421875" style="53" customWidth="1"/>
    <col min="4" max="4" width="5.28125" style="54" customWidth="1"/>
    <col min="5" max="5" width="51.7109375" style="88" customWidth="1"/>
    <col min="6" max="6" width="19.00390625" style="53" customWidth="1"/>
    <col min="7" max="7" width="13.421875" style="53" customWidth="1"/>
    <col min="8" max="9" width="15.00390625" style="53" bestFit="1" customWidth="1"/>
    <col min="10" max="10" width="14.00390625" style="53" customWidth="1"/>
    <col min="11" max="11" width="9.421875" style="53" customWidth="1"/>
    <col min="12" max="12" width="13.28125" style="53" bestFit="1" customWidth="1"/>
    <col min="13" max="13" width="9.57421875" style="53" customWidth="1"/>
    <col min="14" max="14" width="13.28125" style="53" bestFit="1" customWidth="1"/>
    <col min="15" max="15" width="9.57421875" style="53" customWidth="1"/>
    <col min="16" max="16384" width="11.421875" style="53" customWidth="1"/>
  </cols>
  <sheetData>
    <row r="1" spans="1:15" ht="44.25" customHeight="1">
      <c r="A1" s="579" t="s">
        <v>211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</row>
    <row r="2" spans="1:15" s="3" customFormat="1" ht="44.25" customHeight="1">
      <c r="A2" s="144" t="s">
        <v>212</v>
      </c>
      <c r="B2" s="17" t="s">
        <v>3</v>
      </c>
      <c r="C2" s="17" t="s">
        <v>2</v>
      </c>
      <c r="D2" s="17" t="s">
        <v>4</v>
      </c>
      <c r="E2" s="148"/>
      <c r="F2" s="149" t="s">
        <v>284</v>
      </c>
      <c r="G2" s="157" t="s">
        <v>277</v>
      </c>
      <c r="H2" s="192" t="s">
        <v>283</v>
      </c>
      <c r="I2" s="192" t="s">
        <v>292</v>
      </c>
      <c r="J2" s="147" t="s">
        <v>295</v>
      </c>
      <c r="K2" s="147" t="s">
        <v>271</v>
      </c>
      <c r="L2" s="147" t="s">
        <v>270</v>
      </c>
      <c r="M2" s="147" t="s">
        <v>272</v>
      </c>
      <c r="N2" s="147" t="s">
        <v>281</v>
      </c>
      <c r="O2" s="147" t="s">
        <v>282</v>
      </c>
    </row>
    <row r="3" spans="1:15" ht="24" customHeight="1">
      <c r="A3" s="91"/>
      <c r="B3" s="39"/>
      <c r="C3" s="39"/>
      <c r="D3" s="39"/>
      <c r="E3" s="70" t="s">
        <v>74</v>
      </c>
      <c r="F3" s="87">
        <f>F7-F12</f>
        <v>-12599433</v>
      </c>
      <c r="G3" s="87">
        <f aca="true" t="shared" si="0" ref="G3:L3">G7-G12</f>
        <v>-350000000</v>
      </c>
      <c r="H3" s="87">
        <f>H7-H12</f>
        <v>-350000000</v>
      </c>
      <c r="I3" s="87">
        <f>I7-I12</f>
        <v>-350000000</v>
      </c>
      <c r="J3" s="87">
        <f t="shared" si="0"/>
        <v>-697580000</v>
      </c>
      <c r="K3" s="185">
        <f>J3/G3*100</f>
        <v>199.30857142857144</v>
      </c>
      <c r="L3" s="87">
        <f t="shared" si="0"/>
        <v>0</v>
      </c>
      <c r="M3" s="185">
        <f>L3/J3*100</f>
        <v>0</v>
      </c>
      <c r="N3" s="87">
        <f>N7-N12</f>
        <v>0</v>
      </c>
      <c r="O3" s="185"/>
    </row>
    <row r="4" spans="1:15" ht="24" customHeight="1">
      <c r="A4" s="91"/>
      <c r="B4" s="39"/>
      <c r="C4" s="39"/>
      <c r="D4" s="39"/>
      <c r="E4" s="70" t="s">
        <v>310</v>
      </c>
      <c r="F4" s="379">
        <v>877864883</v>
      </c>
      <c r="G4" s="87"/>
      <c r="H4" s="379">
        <v>1047503720</v>
      </c>
      <c r="I4" s="379">
        <v>1047503720</v>
      </c>
      <c r="J4" s="379">
        <v>1047503720</v>
      </c>
      <c r="K4" s="185"/>
      <c r="L4" s="379">
        <v>1047503720</v>
      </c>
      <c r="M4" s="185"/>
      <c r="N4" s="379">
        <v>1047503720</v>
      </c>
      <c r="O4" s="185"/>
    </row>
    <row r="5" spans="1:15" ht="24" customHeight="1">
      <c r="A5" s="91"/>
      <c r="B5" s="39"/>
      <c r="C5" s="39"/>
      <c r="D5" s="39"/>
      <c r="E5" s="70" t="s">
        <v>311</v>
      </c>
      <c r="F5" s="87">
        <f>-(F7-F12+F4+'bilanca KN_NE VRIJEDI'!F13)</f>
        <v>-1047503720</v>
      </c>
      <c r="G5" s="87"/>
      <c r="H5" s="87">
        <f>-(H7-H12+H4+'bilanca KN_NE VRIJEDI'!H13)</f>
        <v>-1047503720</v>
      </c>
      <c r="I5" s="87">
        <f>-(I7-I12+I4+'bilanca KN_NE VRIJEDI'!I13)</f>
        <v>-1047503720</v>
      </c>
      <c r="J5" s="87">
        <f>-(J7-J12+J4+'bilanca KN_NE VRIJEDI'!J13)</f>
        <v>-1047503720</v>
      </c>
      <c r="K5" s="185"/>
      <c r="L5" s="87">
        <f>-(L7-L12+L4+'bilanca KN_NE VRIJEDI'!L13)</f>
        <v>-1047503720</v>
      </c>
      <c r="M5" s="185"/>
      <c r="N5" s="87">
        <f>-(N7-N12+N4+'bilanca KN_NE VRIJEDI'!N13)</f>
        <v>-1047503720</v>
      </c>
      <c r="O5" s="185"/>
    </row>
    <row r="6" spans="1:15" s="132" customFormat="1" ht="12" customHeight="1">
      <c r="A6" s="121"/>
      <c r="B6" s="123"/>
      <c r="C6" s="123"/>
      <c r="D6" s="124"/>
      <c r="E6" s="92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132" customFormat="1" ht="25.5">
      <c r="A7" s="121">
        <v>8</v>
      </c>
      <c r="B7" s="123"/>
      <c r="C7" s="123"/>
      <c r="D7" s="133"/>
      <c r="E7" s="103" t="s">
        <v>30</v>
      </c>
      <c r="F7" s="92">
        <f aca="true" t="shared" si="1" ref="F7:I9">F8</f>
        <v>0</v>
      </c>
      <c r="G7" s="92">
        <f t="shared" si="1"/>
        <v>0</v>
      </c>
      <c r="H7" s="92">
        <f t="shared" si="1"/>
        <v>0</v>
      </c>
      <c r="I7" s="92">
        <f t="shared" si="1"/>
        <v>0</v>
      </c>
      <c r="J7" s="92">
        <f>J8</f>
        <v>0</v>
      </c>
      <c r="K7" s="92"/>
      <c r="L7" s="92">
        <f>L8</f>
        <v>0</v>
      </c>
      <c r="M7" s="92"/>
      <c r="N7" s="92">
        <f>N8</f>
        <v>0</v>
      </c>
      <c r="O7" s="92"/>
    </row>
    <row r="8" spans="1:15" s="132" customFormat="1" ht="12.75">
      <c r="A8" s="121"/>
      <c r="B8" s="134">
        <v>84</v>
      </c>
      <c r="C8" s="134"/>
      <c r="D8" s="133"/>
      <c r="E8" s="103" t="s">
        <v>260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>J9</f>
        <v>0</v>
      </c>
      <c r="K8" s="92"/>
      <c r="L8" s="92">
        <f>L9</f>
        <v>0</v>
      </c>
      <c r="M8" s="92"/>
      <c r="N8" s="92">
        <f>N9</f>
        <v>0</v>
      </c>
      <c r="O8" s="92"/>
    </row>
    <row r="9" spans="1:15" s="132" customFormat="1" ht="12.75">
      <c r="A9" s="121"/>
      <c r="B9" s="123"/>
      <c r="C9" s="133">
        <v>847</v>
      </c>
      <c r="D9" s="133"/>
      <c r="E9" s="103" t="s">
        <v>261</v>
      </c>
      <c r="F9" s="92">
        <f t="shared" si="1"/>
        <v>0</v>
      </c>
      <c r="G9" s="92">
        <f t="shared" si="1"/>
        <v>0</v>
      </c>
      <c r="H9" s="92">
        <f t="shared" si="1"/>
        <v>0</v>
      </c>
      <c r="I9" s="92">
        <f t="shared" si="1"/>
        <v>0</v>
      </c>
      <c r="J9" s="92">
        <f>J10</f>
        <v>0</v>
      </c>
      <c r="K9" s="92"/>
      <c r="L9" s="92">
        <f>L10</f>
        <v>0</v>
      </c>
      <c r="M9" s="92"/>
      <c r="N9" s="92">
        <f>N10</f>
        <v>0</v>
      </c>
      <c r="O9" s="92"/>
    </row>
    <row r="10" spans="1:15" s="132" customFormat="1" ht="17.25" customHeight="1">
      <c r="A10" s="121"/>
      <c r="B10" s="124"/>
      <c r="C10" s="124"/>
      <c r="D10" s="135">
        <v>8471</v>
      </c>
      <c r="E10" s="136" t="s">
        <v>262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132" customFormat="1" ht="15" customHeight="1">
      <c r="A11" s="137"/>
      <c r="B11" s="123"/>
      <c r="C11" s="123"/>
      <c r="D11" s="123"/>
      <c r="E11" s="117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24" customHeight="1">
      <c r="A12" s="121">
        <v>5</v>
      </c>
      <c r="B12" s="123"/>
      <c r="C12" s="123"/>
      <c r="D12" s="133"/>
      <c r="E12" s="103" t="s">
        <v>263</v>
      </c>
      <c r="F12" s="92">
        <f aca="true" t="shared" si="2" ref="F12:I14">F13</f>
        <v>12599433</v>
      </c>
      <c r="G12" s="92">
        <f t="shared" si="2"/>
        <v>350000000</v>
      </c>
      <c r="H12" s="92">
        <f t="shared" si="2"/>
        <v>350000000</v>
      </c>
      <c r="I12" s="92">
        <f t="shared" si="2"/>
        <v>350000000</v>
      </c>
      <c r="J12" s="92">
        <f>J13</f>
        <v>697580000</v>
      </c>
      <c r="K12" s="185">
        <f>J12/G12*100</f>
        <v>199.30857142857144</v>
      </c>
      <c r="L12" s="92">
        <f>L13</f>
        <v>0</v>
      </c>
      <c r="M12" s="185">
        <f>L12/J12*100</f>
        <v>0</v>
      </c>
      <c r="N12" s="92">
        <f>N13</f>
        <v>0</v>
      </c>
      <c r="O12" s="185"/>
    </row>
    <row r="13" spans="1:15" ht="25.5">
      <c r="A13" s="121"/>
      <c r="B13" s="134">
        <v>54</v>
      </c>
      <c r="C13" s="134"/>
      <c r="D13" s="133"/>
      <c r="E13" s="103" t="s">
        <v>264</v>
      </c>
      <c r="F13" s="92">
        <f t="shared" si="2"/>
        <v>12599433</v>
      </c>
      <c r="G13" s="92">
        <f t="shared" si="2"/>
        <v>350000000</v>
      </c>
      <c r="H13" s="92">
        <f t="shared" si="2"/>
        <v>350000000</v>
      </c>
      <c r="I13" s="92">
        <f t="shared" si="2"/>
        <v>350000000</v>
      </c>
      <c r="J13" s="92">
        <f>J14</f>
        <v>697580000</v>
      </c>
      <c r="K13" s="185">
        <f>J13/G13*100</f>
        <v>199.30857142857144</v>
      </c>
      <c r="L13" s="92">
        <f>L14</f>
        <v>0</v>
      </c>
      <c r="M13" s="185">
        <f>L13/J13*100</f>
        <v>0</v>
      </c>
      <c r="N13" s="92">
        <f>N14</f>
        <v>0</v>
      </c>
      <c r="O13" s="185"/>
    </row>
    <row r="14" spans="1:15" ht="25.5">
      <c r="A14" s="121"/>
      <c r="B14" s="123"/>
      <c r="C14" s="133">
        <v>547</v>
      </c>
      <c r="D14" s="133"/>
      <c r="E14" s="103" t="s">
        <v>265</v>
      </c>
      <c r="F14" s="92">
        <f t="shared" si="2"/>
        <v>12599433</v>
      </c>
      <c r="G14" s="92">
        <f t="shared" si="2"/>
        <v>350000000</v>
      </c>
      <c r="H14" s="92">
        <f t="shared" si="2"/>
        <v>350000000</v>
      </c>
      <c r="I14" s="92">
        <f t="shared" si="2"/>
        <v>350000000</v>
      </c>
      <c r="J14" s="92">
        <f>J15</f>
        <v>697580000</v>
      </c>
      <c r="K14" s="185">
        <f>J14/G14*100</f>
        <v>199.30857142857144</v>
      </c>
      <c r="L14" s="92">
        <f>L15</f>
        <v>0</v>
      </c>
      <c r="M14" s="185">
        <f>L14/J14*100</f>
        <v>0</v>
      </c>
      <c r="N14" s="92">
        <f>N15</f>
        <v>0</v>
      </c>
      <c r="O14" s="185"/>
    </row>
    <row r="15" spans="4:15" ht="13.5">
      <c r="D15" s="190">
        <v>5471</v>
      </c>
      <c r="E15" s="143" t="s">
        <v>266</v>
      </c>
      <c r="F15" s="89">
        <v>12599433</v>
      </c>
      <c r="G15" s="89">
        <v>350000000</v>
      </c>
      <c r="H15" s="89">
        <v>350000000</v>
      </c>
      <c r="I15" s="89">
        <v>350000000</v>
      </c>
      <c r="J15" s="89">
        <v>697580000</v>
      </c>
      <c r="K15" s="191">
        <f>J15/G15*100</f>
        <v>199.30857142857144</v>
      </c>
      <c r="L15" s="89"/>
      <c r="M15" s="191">
        <f>L15/J15*100</f>
        <v>0</v>
      </c>
      <c r="N15" s="89"/>
      <c r="O15" s="191"/>
    </row>
  </sheetData>
  <sheetProtection/>
  <mergeCells count="1">
    <mergeCell ref="A1:O1"/>
  </mergeCells>
  <printOptions horizontalCentered="1"/>
  <pageMargins left="0.1968503937007874" right="0.1968503937007874" top="0.4330708661417323" bottom="0.5905511811023623" header="0.5118110236220472" footer="0.31496062992125984"/>
  <pageSetup firstPageNumber="7" useFirstPageNumber="1" fitToHeight="1" fitToWidth="1" horizontalDpi="600" verticalDpi="600" orientation="landscape" paperSize="9" scale="73" r:id="rId1"/>
  <ignoredErrors>
    <ignoredError sqref="K6:M14 K3:M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1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4.8515625" style="0" customWidth="1"/>
    <col min="2" max="2" width="5.140625" style="0" customWidth="1"/>
    <col min="3" max="3" width="5.57421875" style="38" customWidth="1"/>
    <col min="4" max="4" width="6.140625" style="40" bestFit="1" customWidth="1"/>
    <col min="5" max="5" width="44.00390625" style="0" customWidth="1"/>
    <col min="6" max="6" width="15.421875" style="0" customWidth="1"/>
    <col min="7" max="8" width="15.421875" style="80" bestFit="1" customWidth="1"/>
    <col min="9" max="9" width="16.00390625" style="80" customWidth="1"/>
    <col min="10" max="10" width="15.421875" style="80" bestFit="1" customWidth="1"/>
    <col min="11" max="11" width="8.8515625" style="153" customWidth="1"/>
    <col min="12" max="12" width="15.421875" style="80" bestFit="1" customWidth="1"/>
    <col min="13" max="13" width="8.7109375" style="86" customWidth="1"/>
    <col min="14" max="14" width="15.421875" style="80" bestFit="1" customWidth="1"/>
    <col min="15" max="15" width="8.7109375" style="86" customWidth="1"/>
  </cols>
  <sheetData>
    <row r="1" spans="1:15" ht="24.75" customHeight="1">
      <c r="A1" s="578" t="s">
        <v>210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5" s="3" customFormat="1" ht="38.25">
      <c r="A2" s="144" t="s">
        <v>212</v>
      </c>
      <c r="B2" s="144" t="s">
        <v>3</v>
      </c>
      <c r="C2" s="155" t="s">
        <v>2</v>
      </c>
      <c r="D2" s="156" t="s">
        <v>4</v>
      </c>
      <c r="E2" s="145" t="s">
        <v>75</v>
      </c>
      <c r="F2" s="149" t="s">
        <v>284</v>
      </c>
      <c r="G2" s="157" t="s">
        <v>277</v>
      </c>
      <c r="H2" s="192" t="s">
        <v>283</v>
      </c>
      <c r="I2" s="192" t="s">
        <v>292</v>
      </c>
      <c r="J2" s="157" t="s">
        <v>295</v>
      </c>
      <c r="K2" s="157" t="s">
        <v>271</v>
      </c>
      <c r="L2" s="157" t="s">
        <v>293</v>
      </c>
      <c r="M2" s="146" t="s">
        <v>272</v>
      </c>
      <c r="N2" s="157" t="s">
        <v>294</v>
      </c>
      <c r="O2" s="146" t="s">
        <v>282</v>
      </c>
    </row>
    <row r="3" spans="3:15" s="3" customFormat="1" ht="21" customHeight="1">
      <c r="C3" s="158"/>
      <c r="D3" s="158"/>
      <c r="E3" s="96" t="s">
        <v>187</v>
      </c>
      <c r="F3" s="188">
        <f>F4+F77</f>
        <v>32604003841</v>
      </c>
      <c r="G3" s="188">
        <f>G4+G77</f>
        <v>29757702000</v>
      </c>
      <c r="H3" s="188">
        <f>H4+H77</f>
        <v>32257702000</v>
      </c>
      <c r="I3" s="188">
        <f>I4+I77</f>
        <v>33037702000</v>
      </c>
      <c r="J3" s="189">
        <f>J4+J77</f>
        <v>35602497000</v>
      </c>
      <c r="K3" s="198">
        <f>J3/H3*100</f>
        <v>110.36898102660876</v>
      </c>
      <c r="L3" s="189">
        <f>L4+L77</f>
        <v>37100400000</v>
      </c>
      <c r="M3" s="101">
        <f>L3/J3*100</f>
        <v>104.20729759488498</v>
      </c>
      <c r="N3" s="189">
        <f>N4+N77</f>
        <v>37960700000</v>
      </c>
      <c r="O3" s="101">
        <f aca="true" t="shared" si="0" ref="O3:O13">N3/L3*100</f>
        <v>102.31884292352642</v>
      </c>
    </row>
    <row r="4" spans="1:15" s="113" customFormat="1" ht="20.25" customHeight="1">
      <c r="A4" s="108">
        <v>3</v>
      </c>
      <c r="C4" s="121"/>
      <c r="D4" s="159"/>
      <c r="E4" s="160" t="s">
        <v>53</v>
      </c>
      <c r="F4" s="92">
        <f>F5+F15+F48+F55+F61+F69</f>
        <v>32588538333</v>
      </c>
      <c r="G4" s="92">
        <f>G5+G15+G48+G55+G61+G69</f>
        <v>29600768000</v>
      </c>
      <c r="H4" s="92">
        <f>H5+H15+H48+H55+H61+H69</f>
        <v>32107768000</v>
      </c>
      <c r="I4" s="92">
        <f>I5+I15+I48+I55+I61+I69</f>
        <v>32909538000</v>
      </c>
      <c r="J4" s="92">
        <f>J5+J15+J48+J55+J61+J69</f>
        <v>35394752000</v>
      </c>
      <c r="K4" s="104">
        <f aca="true" t="shared" si="1" ref="K4:K67">J4/H4*100</f>
        <v>110.23734817069813</v>
      </c>
      <c r="L4" s="92">
        <f>L5+L15+L48+L55+L61+L69</f>
        <v>36990105000</v>
      </c>
      <c r="M4" s="122">
        <f>L4/J4*100</f>
        <v>104.50731509575203</v>
      </c>
      <c r="N4" s="92">
        <f>N5+N15+N48+N55+N61+N69</f>
        <v>37850405000</v>
      </c>
      <c r="O4" s="122">
        <f t="shared" si="0"/>
        <v>102.32575711801846</v>
      </c>
    </row>
    <row r="5" spans="2:15" s="113" customFormat="1" ht="13.5" customHeight="1">
      <c r="B5" s="123">
        <v>31</v>
      </c>
      <c r="C5" s="123"/>
      <c r="D5" s="161"/>
      <c r="E5" s="162" t="s">
        <v>54</v>
      </c>
      <c r="F5" s="92">
        <f>F6+F10+F12</f>
        <v>295283684</v>
      </c>
      <c r="G5" s="92">
        <f>G6+G10+G12</f>
        <v>295990000</v>
      </c>
      <c r="H5" s="92">
        <f>H6+H10+H12</f>
        <v>302790000</v>
      </c>
      <c r="I5" s="92">
        <f>I6+I10+I12</f>
        <v>306782000</v>
      </c>
      <c r="J5" s="92">
        <f>J6+J10+J12</f>
        <v>323263000</v>
      </c>
      <c r="K5" s="104">
        <f t="shared" si="1"/>
        <v>106.76145183130221</v>
      </c>
      <c r="L5" s="92">
        <f>L6+L10+L12</f>
        <v>333255000</v>
      </c>
      <c r="M5" s="122">
        <f aca="true" t="shared" si="2" ref="M5:M88">L5/J5*100</f>
        <v>103.0909816465231</v>
      </c>
      <c r="N5" s="92">
        <f>N6+N10+N12</f>
        <v>335879000</v>
      </c>
      <c r="O5" s="122">
        <f t="shared" si="0"/>
        <v>100.78738503548334</v>
      </c>
    </row>
    <row r="6" spans="3:15" s="113" customFormat="1" ht="13.5">
      <c r="C6" s="123">
        <v>311</v>
      </c>
      <c r="D6" s="161"/>
      <c r="E6" s="78" t="s">
        <v>55</v>
      </c>
      <c r="F6" s="92">
        <f>SUM(F7:F9)</f>
        <v>244854227</v>
      </c>
      <c r="G6" s="92">
        <f>SUM(G7:G9)</f>
        <v>244100000</v>
      </c>
      <c r="H6" s="92">
        <f>SUM(H7:H9)</f>
        <v>249920000</v>
      </c>
      <c r="I6" s="92">
        <f>SUM(I7:I9)</f>
        <v>253368000</v>
      </c>
      <c r="J6" s="92">
        <f>SUM(J7:J9)</f>
        <v>266547000</v>
      </c>
      <c r="K6" s="104">
        <f t="shared" si="1"/>
        <v>106.65292893725993</v>
      </c>
      <c r="L6" s="92">
        <f>SUM(L7:L9)</f>
        <v>275136000</v>
      </c>
      <c r="M6" s="122">
        <f t="shared" si="2"/>
        <v>103.22232101655618</v>
      </c>
      <c r="N6" s="92">
        <f>SUM(N7:N9)</f>
        <v>277460000</v>
      </c>
      <c r="O6" s="122">
        <f t="shared" si="0"/>
        <v>100.84467317980925</v>
      </c>
    </row>
    <row r="7" spans="3:15" s="113" customFormat="1" ht="13.5">
      <c r="C7" s="124"/>
      <c r="D7" s="125">
        <v>3111</v>
      </c>
      <c r="E7" s="126" t="s">
        <v>56</v>
      </c>
      <c r="F7" s="89">
        <f>'posebni dio KN_NE VRIJEDI'!C73+'posebni dio KN_NE VRIJEDI'!C223+'posebni dio KN_NE VRIJEDI'!C287+'posebni dio KN_NE VRIJEDI'!C311+'posebni dio KN_NE VRIJEDI'!C329+'posebni dio KN_NE VRIJEDI'!C347+'posebni dio KN_NE VRIJEDI'!C365+'posebni dio KN_NE VRIJEDI'!C380+'posebni dio KN_NE VRIJEDI'!C396+'posebni dio KN_NE VRIJEDI'!C417+'posebni dio KN_NE VRIJEDI'!C433+'posebni dio KN_NE VRIJEDI'!C445+'posebni dio KN_NE VRIJEDI'!C462+'posebni dio KN_NE VRIJEDI'!C469</f>
        <v>212086086</v>
      </c>
      <c r="G7" s="89">
        <f>'posebni dio KN_NE VRIJEDI'!D73+'posebni dio KN_NE VRIJEDI'!D223+'posebni dio KN_NE VRIJEDI'!D287+'posebni dio KN_NE VRIJEDI'!D311+'posebni dio KN_NE VRIJEDI'!D329+'posebni dio KN_NE VRIJEDI'!D347+'posebni dio KN_NE VRIJEDI'!D365+'posebni dio KN_NE VRIJEDI'!D380+'posebni dio KN_NE VRIJEDI'!D396+'posebni dio KN_NE VRIJEDI'!D417+'posebni dio KN_NE VRIJEDI'!D433+'posebni dio KN_NE VRIJEDI'!D445+'posebni dio KN_NE VRIJEDI'!D462+'posebni dio KN_NE VRIJEDI'!D469</f>
        <v>211200000</v>
      </c>
      <c r="H7" s="89">
        <f>'posebni dio KN_NE VRIJEDI'!E73+'posebni dio KN_NE VRIJEDI'!E223+'posebni dio KN_NE VRIJEDI'!E287+'posebni dio KN_NE VRIJEDI'!E311+'posebni dio KN_NE VRIJEDI'!E329+'posebni dio KN_NE VRIJEDI'!E347+'posebni dio KN_NE VRIJEDI'!E365+'posebni dio KN_NE VRIJEDI'!E380+'posebni dio KN_NE VRIJEDI'!E396+'posebni dio KN_NE VRIJEDI'!E417+'posebni dio KN_NE VRIJEDI'!E433+'posebni dio KN_NE VRIJEDI'!E445+'posebni dio KN_NE VRIJEDI'!E462+'posebni dio KN_NE VRIJEDI'!E469</f>
        <v>217020000</v>
      </c>
      <c r="I7" s="89">
        <f>'posebni dio KN_NE VRIJEDI'!F73+'posebni dio KN_NE VRIJEDI'!F223+'posebni dio KN_NE VRIJEDI'!F287+'posebni dio KN_NE VRIJEDI'!F311+'posebni dio KN_NE VRIJEDI'!F329+'posebni dio KN_NE VRIJEDI'!F347+'posebni dio KN_NE VRIJEDI'!F365+'posebni dio KN_NE VRIJEDI'!F380+'posebni dio KN_NE VRIJEDI'!F396+'posebni dio KN_NE VRIJEDI'!F417+'posebni dio KN_NE VRIJEDI'!F433+'posebni dio KN_NE VRIJEDI'!F445+'posebni dio KN_NE VRIJEDI'!F462+'posebni dio KN_NE VRIJEDI'!F469</f>
        <v>220320000</v>
      </c>
      <c r="J7" s="89">
        <f>'posebni dio KN_NE VRIJEDI'!G73+'posebni dio KN_NE VRIJEDI'!G223+'posebni dio KN_NE VRIJEDI'!G287+'posebni dio KN_NE VRIJEDI'!G311+'posebni dio KN_NE VRIJEDI'!G329+'posebni dio KN_NE VRIJEDI'!G347+'posebni dio KN_NE VRIJEDI'!G365+'posebni dio KN_NE VRIJEDI'!G380+'posebni dio KN_NE VRIJEDI'!G396+'posebni dio KN_NE VRIJEDI'!G417+'posebni dio KN_NE VRIJEDI'!G433+'posebni dio KN_NE VRIJEDI'!G445+'posebni dio KN_NE VRIJEDI'!G462+'posebni dio KN_NE VRIJEDI'!G469</f>
        <v>231780000</v>
      </c>
      <c r="K7" s="105">
        <f t="shared" si="1"/>
        <v>106.80121647774399</v>
      </c>
      <c r="L7" s="89">
        <f>'posebni dio KN_NE VRIJEDI'!I73+'posebni dio KN_NE VRIJEDI'!I223+'posebni dio KN_NE VRIJEDI'!I287+'posebni dio KN_NE VRIJEDI'!I311+'posebni dio KN_NE VRIJEDI'!I329+'posebni dio KN_NE VRIJEDI'!I347+'posebni dio KN_NE VRIJEDI'!I365+'posebni dio KN_NE VRIJEDI'!I380+'posebni dio KN_NE VRIJEDI'!I396+'posebni dio KN_NE VRIJEDI'!I417+'posebni dio KN_NE VRIJEDI'!I433+'posebni dio KN_NE VRIJEDI'!I445+'posebni dio KN_NE VRIJEDI'!I462+'posebni dio KN_NE VRIJEDI'!I469</f>
        <v>239458000</v>
      </c>
      <c r="M7" s="127">
        <f t="shared" si="2"/>
        <v>103.31262404003796</v>
      </c>
      <c r="N7" s="89">
        <f>'posebni dio KN_NE VRIJEDI'!K73+'posebni dio KN_NE VRIJEDI'!K223+'posebni dio KN_NE VRIJEDI'!K287+'posebni dio KN_NE VRIJEDI'!K311+'posebni dio KN_NE VRIJEDI'!K329+'posebni dio KN_NE VRIJEDI'!K347+'posebni dio KN_NE VRIJEDI'!K365+'posebni dio KN_NE VRIJEDI'!K380+'posebni dio KN_NE VRIJEDI'!K396+'posebni dio KN_NE VRIJEDI'!K417+'posebni dio KN_NE VRIJEDI'!K433+'posebni dio KN_NE VRIJEDI'!K445+'posebni dio KN_NE VRIJEDI'!K462+'posebni dio KN_NE VRIJEDI'!K469</f>
        <v>241782000</v>
      </c>
      <c r="O7" s="127">
        <f t="shared" si="0"/>
        <v>100.9705251025232</v>
      </c>
    </row>
    <row r="8" spans="3:15" s="113" customFormat="1" ht="13.5">
      <c r="C8" s="124"/>
      <c r="D8" s="125">
        <v>3113</v>
      </c>
      <c r="E8" s="126" t="s">
        <v>57</v>
      </c>
      <c r="F8" s="89">
        <f>'posebni dio KN_NE VRIJEDI'!C74+'posebni dio KN_NE VRIJEDI'!C224</f>
        <v>1305631</v>
      </c>
      <c r="G8" s="89">
        <f>'posebni dio KN_NE VRIJEDI'!D74+'posebni dio KN_NE VRIJEDI'!D224</f>
        <v>1200000</v>
      </c>
      <c r="H8" s="89">
        <f>'posebni dio KN_NE VRIJEDI'!E74+'posebni dio KN_NE VRIJEDI'!E224</f>
        <v>1200000</v>
      </c>
      <c r="I8" s="89">
        <f>'posebni dio KN_NE VRIJEDI'!F74+'posebni dio KN_NE VRIJEDI'!F224</f>
        <v>1348000</v>
      </c>
      <c r="J8" s="89">
        <f>'posebni dio KN_NE VRIJEDI'!G74+'posebni dio KN_NE VRIJEDI'!G224</f>
        <v>1417000</v>
      </c>
      <c r="K8" s="105">
        <f t="shared" si="1"/>
        <v>118.08333333333334</v>
      </c>
      <c r="L8" s="89">
        <f>'posebni dio KN_NE VRIJEDI'!I74+'posebni dio KN_NE VRIJEDI'!I224</f>
        <v>1453000</v>
      </c>
      <c r="M8" s="127">
        <f t="shared" si="2"/>
        <v>102.54057868736768</v>
      </c>
      <c r="N8" s="89">
        <f>'posebni dio KN_NE VRIJEDI'!K74+'posebni dio KN_NE VRIJEDI'!K224</f>
        <v>1453000</v>
      </c>
      <c r="O8" s="127">
        <f t="shared" si="0"/>
        <v>100</v>
      </c>
    </row>
    <row r="9" spans="3:15" s="113" customFormat="1" ht="13.5">
      <c r="C9" s="124"/>
      <c r="D9" s="125">
        <v>3114</v>
      </c>
      <c r="E9" s="126" t="s">
        <v>136</v>
      </c>
      <c r="F9" s="89">
        <f>'posebni dio KN_NE VRIJEDI'!C75+'posebni dio KN_NE VRIJEDI'!C225</f>
        <v>31462510</v>
      </c>
      <c r="G9" s="89">
        <f>'posebni dio KN_NE VRIJEDI'!D75+'posebni dio KN_NE VRIJEDI'!D225</f>
        <v>31700000</v>
      </c>
      <c r="H9" s="89">
        <f>'posebni dio KN_NE VRIJEDI'!E75+'posebni dio KN_NE VRIJEDI'!E225</f>
        <v>31700000</v>
      </c>
      <c r="I9" s="89">
        <f>'posebni dio KN_NE VRIJEDI'!F75+'posebni dio KN_NE VRIJEDI'!F225</f>
        <v>31700000</v>
      </c>
      <c r="J9" s="89">
        <f>'posebni dio KN_NE VRIJEDI'!G75+'posebni dio KN_NE VRIJEDI'!G225</f>
        <v>33350000</v>
      </c>
      <c r="K9" s="105">
        <f t="shared" si="1"/>
        <v>105.20504731861197</v>
      </c>
      <c r="L9" s="89">
        <f>'posebni dio KN_NE VRIJEDI'!I75+'posebni dio KN_NE VRIJEDI'!I225</f>
        <v>34225000</v>
      </c>
      <c r="M9" s="127">
        <f t="shared" si="2"/>
        <v>102.62368815592204</v>
      </c>
      <c r="N9" s="89">
        <f>'posebni dio KN_NE VRIJEDI'!K75+'posebni dio KN_NE VRIJEDI'!K225</f>
        <v>34225000</v>
      </c>
      <c r="O9" s="127">
        <f t="shared" si="0"/>
        <v>100</v>
      </c>
    </row>
    <row r="10" spans="3:15" s="113" customFormat="1" ht="13.5">
      <c r="C10" s="123">
        <v>312</v>
      </c>
      <c r="D10" s="161"/>
      <c r="E10" s="162" t="s">
        <v>58</v>
      </c>
      <c r="F10" s="92">
        <f>F11</f>
        <v>12195767</v>
      </c>
      <c r="G10" s="92">
        <f>G11</f>
        <v>12090000</v>
      </c>
      <c r="H10" s="92">
        <f>H11</f>
        <v>12090000</v>
      </c>
      <c r="I10" s="92">
        <f>I11</f>
        <v>12090000</v>
      </c>
      <c r="J10" s="92">
        <f>J11</f>
        <v>13050000</v>
      </c>
      <c r="K10" s="104">
        <f t="shared" si="1"/>
        <v>107.94044665012407</v>
      </c>
      <c r="L10" s="92">
        <f>L11</f>
        <v>13050000</v>
      </c>
      <c r="M10" s="122">
        <f t="shared" si="2"/>
        <v>100</v>
      </c>
      <c r="N10" s="92">
        <f>N11</f>
        <v>13050000</v>
      </c>
      <c r="O10" s="122">
        <f t="shared" si="0"/>
        <v>100</v>
      </c>
    </row>
    <row r="11" spans="3:15" s="113" customFormat="1" ht="13.5">
      <c r="C11" s="124"/>
      <c r="D11" s="125">
        <v>3121</v>
      </c>
      <c r="E11" s="126" t="s">
        <v>58</v>
      </c>
      <c r="F11" s="89">
        <f>'posebni dio KN_NE VRIJEDI'!C77+'posebni dio KN_NE VRIJEDI'!C227</f>
        <v>12195767</v>
      </c>
      <c r="G11" s="89">
        <f>'posebni dio KN_NE VRIJEDI'!D77+'posebni dio KN_NE VRIJEDI'!D227</f>
        <v>12090000</v>
      </c>
      <c r="H11" s="89">
        <f>'posebni dio KN_NE VRIJEDI'!E77+'posebni dio KN_NE VRIJEDI'!E227</f>
        <v>12090000</v>
      </c>
      <c r="I11" s="89">
        <f>'posebni dio KN_NE VRIJEDI'!F77+'posebni dio KN_NE VRIJEDI'!F227</f>
        <v>12090000</v>
      </c>
      <c r="J11" s="89">
        <f>'posebni dio KN_NE VRIJEDI'!G77+'posebni dio KN_NE VRIJEDI'!G227</f>
        <v>13050000</v>
      </c>
      <c r="K11" s="105">
        <f t="shared" si="1"/>
        <v>107.94044665012407</v>
      </c>
      <c r="L11" s="89">
        <f>'posebni dio KN_NE VRIJEDI'!I77+'posebni dio KN_NE VRIJEDI'!I227</f>
        <v>13050000</v>
      </c>
      <c r="M11" s="127">
        <f t="shared" si="2"/>
        <v>100</v>
      </c>
      <c r="N11" s="89">
        <f>'posebni dio KN_NE VRIJEDI'!K77+'posebni dio KN_NE VRIJEDI'!K227</f>
        <v>13050000</v>
      </c>
      <c r="O11" s="127">
        <f t="shared" si="0"/>
        <v>100</v>
      </c>
    </row>
    <row r="12" spans="3:15" s="113" customFormat="1" ht="13.5">
      <c r="C12" s="123">
        <v>313</v>
      </c>
      <c r="D12" s="161"/>
      <c r="E12" s="162" t="s">
        <v>59</v>
      </c>
      <c r="F12" s="92">
        <f>F13+F14</f>
        <v>38233690</v>
      </c>
      <c r="G12" s="92">
        <f>G13+G14</f>
        <v>39800000</v>
      </c>
      <c r="H12" s="92">
        <f>H13+H14</f>
        <v>40780000</v>
      </c>
      <c r="I12" s="92">
        <f>I13+I14</f>
        <v>41324000</v>
      </c>
      <c r="J12" s="92">
        <f>J13+J14</f>
        <v>43666000</v>
      </c>
      <c r="K12" s="104">
        <f t="shared" si="1"/>
        <v>107.07699852869052</v>
      </c>
      <c r="L12" s="92">
        <f>L13+L14</f>
        <v>45069000</v>
      </c>
      <c r="M12" s="122">
        <f t="shared" si="2"/>
        <v>103.21302615307104</v>
      </c>
      <c r="N12" s="92">
        <f>N13+N14</f>
        <v>45369000</v>
      </c>
      <c r="O12" s="122">
        <f t="shared" si="0"/>
        <v>100.66564600945217</v>
      </c>
    </row>
    <row r="13" spans="3:15" s="113" customFormat="1" ht="13.5">
      <c r="C13" s="124"/>
      <c r="D13" s="125">
        <v>3132</v>
      </c>
      <c r="E13" s="126" t="s">
        <v>95</v>
      </c>
      <c r="F13" s="89">
        <f>'posebni dio KN_NE VRIJEDI'!C79+'posebni dio KN_NE VRIJEDI'!C229+'posebni dio KN_NE VRIJEDI'!C289+'posebni dio KN_NE VRIJEDI'!C313+'posebni dio KN_NE VRIJEDI'!C331+'posebni dio KN_NE VRIJEDI'!C349+'posebni dio KN_NE VRIJEDI'!C367+'posebni dio KN_NE VRIJEDI'!C382+'posebni dio KN_NE VRIJEDI'!C398+'posebni dio KN_NE VRIJEDI'!C419+'posebni dio KN_NE VRIJEDI'!C435+'posebni dio KN_NE VRIJEDI'!C447+'posebni dio KN_NE VRIJEDI'!C464+'posebni dio KN_NE VRIJEDI'!C471</f>
        <v>38230064</v>
      </c>
      <c r="G13" s="89">
        <f>'posebni dio KN_NE VRIJEDI'!D79+'posebni dio KN_NE VRIJEDI'!D229+'posebni dio KN_NE VRIJEDI'!D289+'posebni dio KN_NE VRIJEDI'!D313+'posebni dio KN_NE VRIJEDI'!D331+'posebni dio KN_NE VRIJEDI'!D349+'posebni dio KN_NE VRIJEDI'!D367+'posebni dio KN_NE VRIJEDI'!D382+'posebni dio KN_NE VRIJEDI'!D398+'posebni dio KN_NE VRIJEDI'!D419+'posebni dio KN_NE VRIJEDI'!D435+'posebni dio KN_NE VRIJEDI'!D447+'posebni dio KN_NE VRIJEDI'!D464+'posebni dio KN_NE VRIJEDI'!D471</f>
        <v>39800000</v>
      </c>
      <c r="H13" s="89">
        <f>'posebni dio KN_NE VRIJEDI'!E79+'posebni dio KN_NE VRIJEDI'!E229+'posebni dio KN_NE VRIJEDI'!E289+'posebni dio KN_NE VRIJEDI'!E313+'posebni dio KN_NE VRIJEDI'!E331+'posebni dio KN_NE VRIJEDI'!E349+'posebni dio KN_NE VRIJEDI'!E367+'posebni dio KN_NE VRIJEDI'!E382+'posebni dio KN_NE VRIJEDI'!E398+'posebni dio KN_NE VRIJEDI'!E419+'posebni dio KN_NE VRIJEDI'!E435+'posebni dio KN_NE VRIJEDI'!E447+'posebni dio KN_NE VRIJEDI'!E464+'posebni dio KN_NE VRIJEDI'!E471</f>
        <v>40780000</v>
      </c>
      <c r="I13" s="89">
        <f>'posebni dio KN_NE VRIJEDI'!F79+'posebni dio KN_NE VRIJEDI'!F229+'posebni dio KN_NE VRIJEDI'!F289+'posebni dio KN_NE VRIJEDI'!F313+'posebni dio KN_NE VRIJEDI'!F331+'posebni dio KN_NE VRIJEDI'!F349+'posebni dio KN_NE VRIJEDI'!F367+'posebni dio KN_NE VRIJEDI'!F382+'posebni dio KN_NE VRIJEDI'!F398+'posebni dio KN_NE VRIJEDI'!F419+'posebni dio KN_NE VRIJEDI'!F435+'posebni dio KN_NE VRIJEDI'!F447+'posebni dio KN_NE VRIJEDI'!F464+'posebni dio KN_NE VRIJEDI'!F471</f>
        <v>41324000</v>
      </c>
      <c r="J13" s="89">
        <f>'posebni dio KN_NE VRIJEDI'!G79+'posebni dio KN_NE VRIJEDI'!G229+'posebni dio KN_NE VRIJEDI'!G289+'posebni dio KN_NE VRIJEDI'!G313+'posebni dio KN_NE VRIJEDI'!G331+'posebni dio KN_NE VRIJEDI'!G349+'posebni dio KN_NE VRIJEDI'!G367+'posebni dio KN_NE VRIJEDI'!G382+'posebni dio KN_NE VRIJEDI'!G398+'posebni dio KN_NE VRIJEDI'!G419+'posebni dio KN_NE VRIJEDI'!G435+'posebni dio KN_NE VRIJEDI'!G447+'posebni dio KN_NE VRIJEDI'!G464+'posebni dio KN_NE VRIJEDI'!G471</f>
        <v>43666000</v>
      </c>
      <c r="K13" s="105">
        <f t="shared" si="1"/>
        <v>107.07699852869052</v>
      </c>
      <c r="L13" s="89">
        <f>'posebni dio KN_NE VRIJEDI'!I79+'posebni dio KN_NE VRIJEDI'!I229+'posebni dio KN_NE VRIJEDI'!I289+'posebni dio KN_NE VRIJEDI'!I313+'posebni dio KN_NE VRIJEDI'!I331+'posebni dio KN_NE VRIJEDI'!I349+'posebni dio KN_NE VRIJEDI'!I367+'posebni dio KN_NE VRIJEDI'!I382+'posebni dio KN_NE VRIJEDI'!I398+'posebni dio KN_NE VRIJEDI'!I419+'posebni dio KN_NE VRIJEDI'!I435+'posebni dio KN_NE VRIJEDI'!I447+'posebni dio KN_NE VRIJEDI'!I464+'posebni dio KN_NE VRIJEDI'!I471</f>
        <v>45069000</v>
      </c>
      <c r="M13" s="127">
        <f t="shared" si="2"/>
        <v>103.21302615307104</v>
      </c>
      <c r="N13" s="89">
        <f>'posebni dio KN_NE VRIJEDI'!K79+'posebni dio KN_NE VRIJEDI'!K229+'posebni dio KN_NE VRIJEDI'!K289+'posebni dio KN_NE VRIJEDI'!K313+'posebni dio KN_NE VRIJEDI'!K331+'posebni dio KN_NE VRIJEDI'!K349+'posebni dio KN_NE VRIJEDI'!K367+'posebni dio KN_NE VRIJEDI'!K382+'posebni dio KN_NE VRIJEDI'!K398+'posebni dio KN_NE VRIJEDI'!K419+'posebni dio KN_NE VRIJEDI'!K435+'posebni dio KN_NE VRIJEDI'!K447+'posebni dio KN_NE VRIJEDI'!K464+'posebni dio KN_NE VRIJEDI'!K471</f>
        <v>45369000</v>
      </c>
      <c r="O13" s="127">
        <f t="shared" si="0"/>
        <v>100.66564600945217</v>
      </c>
    </row>
    <row r="14" spans="3:15" s="113" customFormat="1" ht="27">
      <c r="C14" s="124"/>
      <c r="D14" s="163">
        <v>3133</v>
      </c>
      <c r="E14" s="164" t="s">
        <v>98</v>
      </c>
      <c r="F14" s="89">
        <f>'posebni dio KN_NE VRIJEDI'!C80+'posebni dio KN_NE VRIJEDI'!C230+'posebni dio KN_NE VRIJEDI'!C290+'posebni dio KN_NE VRIJEDI'!C314+'posebni dio KN_NE VRIJEDI'!C332+'posebni dio KN_NE VRIJEDI'!C350+'posebni dio KN_NE VRIJEDI'!C383+'posebni dio KN_NE VRIJEDI'!C399+'posebni dio KN_NE VRIJEDI'!C420+'posebni dio KN_NE VRIJEDI'!C436+'posebni dio KN_NE VRIJEDI'!C448+'posebni dio KN_NE VRIJEDI'!C368</f>
        <v>3626</v>
      </c>
      <c r="G14" s="89">
        <f>'posebni dio KN_NE VRIJEDI'!D80+'posebni dio KN_NE VRIJEDI'!D230+'posebni dio KN_NE VRIJEDI'!D290+'posebni dio KN_NE VRIJEDI'!D314+'posebni dio KN_NE VRIJEDI'!D332+'posebni dio KN_NE VRIJEDI'!D350+'posebni dio KN_NE VRIJEDI'!D383+'posebni dio KN_NE VRIJEDI'!D399+'posebni dio KN_NE VRIJEDI'!D420+'posebni dio KN_NE VRIJEDI'!D436+'posebni dio KN_NE VRIJEDI'!D448+'posebni dio KN_NE VRIJEDI'!D368</f>
        <v>0</v>
      </c>
      <c r="H14" s="89">
        <f>'posebni dio KN_NE VRIJEDI'!E80+'posebni dio KN_NE VRIJEDI'!E230+'posebni dio KN_NE VRIJEDI'!E290+'posebni dio KN_NE VRIJEDI'!E314+'posebni dio KN_NE VRIJEDI'!E332+'posebni dio KN_NE VRIJEDI'!E350+'posebni dio KN_NE VRIJEDI'!E383+'posebni dio KN_NE VRIJEDI'!E399+'posebni dio KN_NE VRIJEDI'!E420+'posebni dio KN_NE VRIJEDI'!E436+'posebni dio KN_NE VRIJEDI'!E448+'posebni dio KN_NE VRIJEDI'!E368</f>
        <v>0</v>
      </c>
      <c r="I14" s="89">
        <f>'posebni dio KN_NE VRIJEDI'!F80+'posebni dio KN_NE VRIJEDI'!F230+'posebni dio KN_NE VRIJEDI'!F290+'posebni dio KN_NE VRIJEDI'!F314+'posebni dio KN_NE VRIJEDI'!F332+'posebni dio KN_NE VRIJEDI'!F350+'posebni dio KN_NE VRIJEDI'!F383+'posebni dio KN_NE VRIJEDI'!F399+'posebni dio KN_NE VRIJEDI'!F420+'posebni dio KN_NE VRIJEDI'!F436+'posebni dio KN_NE VRIJEDI'!F448+'posebni dio KN_NE VRIJEDI'!F368</f>
        <v>0</v>
      </c>
      <c r="J14" s="89">
        <f>'posebni dio KN_NE VRIJEDI'!G80+'posebni dio KN_NE VRIJEDI'!G230+'posebni dio KN_NE VRIJEDI'!G290+'posebni dio KN_NE VRIJEDI'!G314+'posebni dio KN_NE VRIJEDI'!G332+'posebni dio KN_NE VRIJEDI'!G350+'posebni dio KN_NE VRIJEDI'!G383+'posebni dio KN_NE VRIJEDI'!G399+'posebni dio KN_NE VRIJEDI'!G420+'posebni dio KN_NE VRIJEDI'!G436+'posebni dio KN_NE VRIJEDI'!G448+'posebni dio KN_NE VRIJEDI'!G368</f>
        <v>0</v>
      </c>
      <c r="K14" s="105" t="e">
        <f t="shared" si="1"/>
        <v>#DIV/0!</v>
      </c>
      <c r="L14" s="89">
        <f>'posebni dio KN_NE VRIJEDI'!I80+'posebni dio KN_NE VRIJEDI'!I230+'posebni dio KN_NE VRIJEDI'!I290+'posebni dio KN_NE VRIJEDI'!I314+'posebni dio KN_NE VRIJEDI'!I332+'posebni dio KN_NE VRIJEDI'!I350+'posebni dio KN_NE VRIJEDI'!I383+'posebni dio KN_NE VRIJEDI'!I399+'posebni dio KN_NE VRIJEDI'!I420+'posebni dio KN_NE VRIJEDI'!I436+'posebni dio KN_NE VRIJEDI'!I448+'posebni dio KN_NE VRIJEDI'!I368</f>
        <v>0</v>
      </c>
      <c r="M14" s="127"/>
      <c r="N14" s="89">
        <f>'posebni dio KN_NE VRIJEDI'!K80+'posebni dio KN_NE VRIJEDI'!K230+'posebni dio KN_NE VRIJEDI'!K290+'posebni dio KN_NE VRIJEDI'!K314+'posebni dio KN_NE VRIJEDI'!K332+'posebni dio KN_NE VRIJEDI'!K350+'posebni dio KN_NE VRIJEDI'!K383+'posebni dio KN_NE VRIJEDI'!K399+'posebni dio KN_NE VRIJEDI'!K420+'posebni dio KN_NE VRIJEDI'!K436+'posebni dio KN_NE VRIJEDI'!K448+'posebni dio KN_NE VRIJEDI'!K368</f>
        <v>0</v>
      </c>
      <c r="O14" s="127"/>
    </row>
    <row r="15" spans="2:15" s="113" customFormat="1" ht="13.5" customHeight="1">
      <c r="B15" s="123">
        <v>32</v>
      </c>
      <c r="C15" s="123"/>
      <c r="D15" s="161"/>
      <c r="E15" s="165" t="s">
        <v>5</v>
      </c>
      <c r="F15" s="92">
        <f>F16+F21+F27+F37+F39</f>
        <v>81571590</v>
      </c>
      <c r="G15" s="92">
        <f aca="true" t="shared" si="3" ref="G15:L15">G16+G21+G27+G37+G39</f>
        <v>169490000</v>
      </c>
      <c r="H15" s="92">
        <f>H16+H21+H27+H37+H39</f>
        <v>169390000</v>
      </c>
      <c r="I15" s="92">
        <f>I16+I21+I27+I37+I39</f>
        <v>113867000</v>
      </c>
      <c r="J15" s="92">
        <f t="shared" si="3"/>
        <v>131947000</v>
      </c>
      <c r="K15" s="104">
        <f t="shared" si="1"/>
        <v>77.89538933821359</v>
      </c>
      <c r="L15" s="92">
        <f t="shared" si="3"/>
        <v>113220000</v>
      </c>
      <c r="M15" s="122">
        <f t="shared" si="2"/>
        <v>85.80718015566856</v>
      </c>
      <c r="N15" s="92">
        <f>N16+N21+N27+N37+N39</f>
        <v>114220000</v>
      </c>
      <c r="O15" s="122">
        <f aca="true" t="shared" si="4" ref="O15:O46">N15/L15*100</f>
        <v>100.88323617735382</v>
      </c>
    </row>
    <row r="16" spans="3:15" s="113" customFormat="1" ht="13.5">
      <c r="C16" s="123">
        <v>321</v>
      </c>
      <c r="D16" s="161"/>
      <c r="E16" s="165" t="s">
        <v>9</v>
      </c>
      <c r="F16" s="92">
        <f>SUM(F17:F20)</f>
        <v>8409382</v>
      </c>
      <c r="G16" s="92">
        <f>SUM(G17:G20)</f>
        <v>10135000</v>
      </c>
      <c r="H16" s="92">
        <f>SUM(H17:H20)</f>
        <v>9835000</v>
      </c>
      <c r="I16" s="92">
        <f>SUM(I17:I20)</f>
        <v>9797000</v>
      </c>
      <c r="J16" s="92">
        <f>SUM(J17:J20)</f>
        <v>10497000</v>
      </c>
      <c r="K16" s="104">
        <f t="shared" si="1"/>
        <v>106.73106253177427</v>
      </c>
      <c r="L16" s="92">
        <f>SUM(L17:L20)</f>
        <v>10085000</v>
      </c>
      <c r="M16" s="122">
        <f t="shared" si="2"/>
        <v>96.07506906735259</v>
      </c>
      <c r="N16" s="92">
        <f>SUM(N17:N20)</f>
        <v>10085000</v>
      </c>
      <c r="O16" s="122">
        <f t="shared" si="4"/>
        <v>100</v>
      </c>
    </row>
    <row r="17" spans="3:15" s="113" customFormat="1" ht="13.5">
      <c r="C17" s="123"/>
      <c r="D17" s="125">
        <v>3211</v>
      </c>
      <c r="E17" s="166" t="s">
        <v>60</v>
      </c>
      <c r="F17" s="89">
        <f>'posebni dio KN_NE VRIJEDI'!C83+'posebni dio KN_NE VRIJEDI'!C233+'posebni dio KN_NE VRIJEDI'!C293+'posebni dio KN_NE VRIJEDI'!C317+'posebni dio KN_NE VRIJEDI'!C335+'posebni dio KN_NE VRIJEDI'!C353+'posebni dio KN_NE VRIJEDI'!C371+'posebni dio KN_NE VRIJEDI'!C386+'posebni dio KN_NE VRIJEDI'!C402+'posebni dio KN_NE VRIJEDI'!C423+'posebni dio KN_NE VRIJEDI'!C439+'posebni dio KN_NE VRIJEDI'!C451+'posebni dio KN_NE VRIJEDI'!C479</f>
        <v>142344</v>
      </c>
      <c r="G17" s="89">
        <f>'posebni dio KN_NE VRIJEDI'!D83+'posebni dio KN_NE VRIJEDI'!D233+'posebni dio KN_NE VRIJEDI'!D293+'posebni dio KN_NE VRIJEDI'!D317+'posebni dio KN_NE VRIJEDI'!D335+'posebni dio KN_NE VRIJEDI'!D353+'posebni dio KN_NE VRIJEDI'!D371+'posebni dio KN_NE VRIJEDI'!D386+'posebni dio KN_NE VRIJEDI'!D402+'posebni dio KN_NE VRIJEDI'!D423+'posebni dio KN_NE VRIJEDI'!D439+'posebni dio KN_NE VRIJEDI'!D451+'posebni dio KN_NE VRIJEDI'!D479</f>
        <v>510000</v>
      </c>
      <c r="H17" s="89">
        <f>'posebni dio KN_NE VRIJEDI'!E83+'posebni dio KN_NE VRIJEDI'!E233+'posebni dio KN_NE VRIJEDI'!E293+'posebni dio KN_NE VRIJEDI'!E317+'posebni dio KN_NE VRIJEDI'!E335+'posebni dio KN_NE VRIJEDI'!E353+'posebni dio KN_NE VRIJEDI'!E371+'posebni dio KN_NE VRIJEDI'!E386+'posebni dio KN_NE VRIJEDI'!E402+'posebni dio KN_NE VRIJEDI'!E423+'posebni dio KN_NE VRIJEDI'!E439+'posebni dio KN_NE VRIJEDI'!E451+'posebni dio KN_NE VRIJEDI'!E479</f>
        <v>510000</v>
      </c>
      <c r="I17" s="89">
        <f>'posebni dio KN_NE VRIJEDI'!F83+'posebni dio KN_NE VRIJEDI'!F233+'posebni dio KN_NE VRIJEDI'!F293+'posebni dio KN_NE VRIJEDI'!F317+'posebni dio KN_NE VRIJEDI'!F335+'posebni dio KN_NE VRIJEDI'!F353+'posebni dio KN_NE VRIJEDI'!F371+'posebni dio KN_NE VRIJEDI'!F386+'posebni dio KN_NE VRIJEDI'!F402+'posebni dio KN_NE VRIJEDI'!F423+'posebni dio KN_NE VRIJEDI'!F439+'posebni dio KN_NE VRIJEDI'!F451+'posebni dio KN_NE VRIJEDI'!F479</f>
        <v>472000</v>
      </c>
      <c r="J17" s="89">
        <f>'posebni dio KN_NE VRIJEDI'!G83+'posebni dio KN_NE VRIJEDI'!G233+'posebni dio KN_NE VRIJEDI'!G293+'posebni dio KN_NE VRIJEDI'!G317+'posebni dio KN_NE VRIJEDI'!G335+'posebni dio KN_NE VRIJEDI'!G353+'posebni dio KN_NE VRIJEDI'!G371+'posebni dio KN_NE VRIJEDI'!G386+'posebni dio KN_NE VRIJEDI'!G402+'posebni dio KN_NE VRIJEDI'!G423+'posebni dio KN_NE VRIJEDI'!G439+'posebni dio KN_NE VRIJEDI'!G451+'posebni dio KN_NE VRIJEDI'!G479</f>
        <v>922000</v>
      </c>
      <c r="K17" s="105">
        <f t="shared" si="1"/>
        <v>180.7843137254902</v>
      </c>
      <c r="L17" s="89">
        <f>'posebni dio KN_NE VRIJEDI'!I83+'posebni dio KN_NE VRIJEDI'!I233+'posebni dio KN_NE VRIJEDI'!I293+'posebni dio KN_NE VRIJEDI'!I317+'posebni dio KN_NE VRIJEDI'!I335+'posebni dio KN_NE VRIJEDI'!I353+'posebni dio KN_NE VRIJEDI'!I371+'posebni dio KN_NE VRIJEDI'!I386+'posebni dio KN_NE VRIJEDI'!I402+'posebni dio KN_NE VRIJEDI'!I423+'posebni dio KN_NE VRIJEDI'!I439+'posebni dio KN_NE VRIJEDI'!I451+'posebni dio KN_NE VRIJEDI'!I479</f>
        <v>510000</v>
      </c>
      <c r="M17" s="127">
        <f t="shared" si="2"/>
        <v>55.31453362255966</v>
      </c>
      <c r="N17" s="89">
        <f>'posebni dio KN_NE VRIJEDI'!K83+'posebni dio KN_NE VRIJEDI'!K233+'posebni dio KN_NE VRIJEDI'!K293+'posebni dio KN_NE VRIJEDI'!K317+'posebni dio KN_NE VRIJEDI'!K335+'posebni dio KN_NE VRIJEDI'!K353+'posebni dio KN_NE VRIJEDI'!K371+'posebni dio KN_NE VRIJEDI'!K386+'posebni dio KN_NE VRIJEDI'!K402+'posebni dio KN_NE VRIJEDI'!K423+'posebni dio KN_NE VRIJEDI'!K439+'posebni dio KN_NE VRIJEDI'!K451+'posebni dio KN_NE VRIJEDI'!K479</f>
        <v>510000</v>
      </c>
      <c r="O17" s="127">
        <f t="shared" si="4"/>
        <v>100</v>
      </c>
    </row>
    <row r="18" spans="3:15" s="113" customFormat="1" ht="27">
      <c r="C18" s="123"/>
      <c r="D18" s="125">
        <v>3212</v>
      </c>
      <c r="E18" s="167" t="s">
        <v>61</v>
      </c>
      <c r="F18" s="89">
        <f>'posebni dio KN_NE VRIJEDI'!C84+'posebni dio KN_NE VRIJEDI'!C234</f>
        <v>8083497</v>
      </c>
      <c r="G18" s="89">
        <f>'posebni dio KN_NE VRIJEDI'!D84+'posebni dio KN_NE VRIJEDI'!D234</f>
        <v>9000000</v>
      </c>
      <c r="H18" s="89">
        <f>'posebni dio KN_NE VRIJEDI'!E84+'posebni dio KN_NE VRIJEDI'!E234</f>
        <v>9000000</v>
      </c>
      <c r="I18" s="89">
        <f>'posebni dio KN_NE VRIJEDI'!F84+'posebni dio KN_NE VRIJEDI'!F234</f>
        <v>9000000</v>
      </c>
      <c r="J18" s="89">
        <f>'posebni dio KN_NE VRIJEDI'!G84+'posebni dio KN_NE VRIJEDI'!G234</f>
        <v>9200000</v>
      </c>
      <c r="K18" s="105">
        <f t="shared" si="1"/>
        <v>102.22222222222221</v>
      </c>
      <c r="L18" s="89">
        <f>'posebni dio KN_NE VRIJEDI'!I84+'posebni dio KN_NE VRIJEDI'!I234</f>
        <v>9200000</v>
      </c>
      <c r="M18" s="105">
        <f t="shared" si="2"/>
        <v>100</v>
      </c>
      <c r="N18" s="89">
        <f>'posebni dio KN_NE VRIJEDI'!K84+'posebni dio KN_NE VRIJEDI'!K234</f>
        <v>9200000</v>
      </c>
      <c r="O18" s="105">
        <f t="shared" si="4"/>
        <v>100</v>
      </c>
    </row>
    <row r="19" spans="3:15" s="113" customFormat="1" ht="13.5">
      <c r="C19" s="123"/>
      <c r="D19" s="168" t="s">
        <v>7</v>
      </c>
      <c r="E19" s="166" t="s">
        <v>8</v>
      </c>
      <c r="F19" s="89">
        <f>'posebni dio KN_NE VRIJEDI'!C85+'posebni dio KN_NE VRIJEDI'!C235+'posebni dio KN_NE VRIJEDI'!C294+'posebni dio KN_NE VRIJEDI'!C318+'posebni dio KN_NE VRIJEDI'!C336+'posebni dio KN_NE VRIJEDI'!C354+'posebni dio KN_NE VRIJEDI'!C440+'posebni dio KN_NE VRIJEDI'!C452</f>
        <v>116123</v>
      </c>
      <c r="G19" s="89">
        <f>'posebni dio KN_NE VRIJEDI'!D85+'posebni dio KN_NE VRIJEDI'!D235+'posebni dio KN_NE VRIJEDI'!D294+'posebni dio KN_NE VRIJEDI'!D318+'posebni dio KN_NE VRIJEDI'!D336+'posebni dio KN_NE VRIJEDI'!D354+'posebni dio KN_NE VRIJEDI'!D440+'posebni dio KN_NE VRIJEDI'!D452</f>
        <v>520000</v>
      </c>
      <c r="H19" s="89">
        <f>'posebni dio KN_NE VRIJEDI'!E85+'posebni dio KN_NE VRIJEDI'!E235+'posebni dio KN_NE VRIJEDI'!E294+'posebni dio KN_NE VRIJEDI'!E318+'posebni dio KN_NE VRIJEDI'!E336+'posebni dio KN_NE VRIJEDI'!E354+'posebni dio KN_NE VRIJEDI'!E440+'posebni dio KN_NE VRIJEDI'!E452</f>
        <v>220000</v>
      </c>
      <c r="I19" s="89">
        <f>'posebni dio KN_NE VRIJEDI'!F85+'posebni dio KN_NE VRIJEDI'!F235+'posebni dio KN_NE VRIJEDI'!F294+'posebni dio KN_NE VRIJEDI'!F318+'posebni dio KN_NE VRIJEDI'!F336+'posebni dio KN_NE VRIJEDI'!F354+'posebni dio KN_NE VRIJEDI'!F440+'posebni dio KN_NE VRIJEDI'!F452</f>
        <v>220000</v>
      </c>
      <c r="J19" s="89">
        <f>'posebni dio KN_NE VRIJEDI'!G85+'posebni dio KN_NE VRIJEDI'!G235+'posebni dio KN_NE VRIJEDI'!G294+'posebni dio KN_NE VRIJEDI'!G318+'posebni dio KN_NE VRIJEDI'!G336+'posebni dio KN_NE VRIJEDI'!G354+'posebni dio KN_NE VRIJEDI'!G440+'posebni dio KN_NE VRIJEDI'!G452</f>
        <v>270000</v>
      </c>
      <c r="K19" s="105">
        <f t="shared" si="1"/>
        <v>122.72727272727273</v>
      </c>
      <c r="L19" s="89">
        <f>'posebni dio KN_NE VRIJEDI'!I85+'posebni dio KN_NE VRIJEDI'!I235+'posebni dio KN_NE VRIJEDI'!I294+'posebni dio KN_NE VRIJEDI'!I318+'posebni dio KN_NE VRIJEDI'!I336+'posebni dio KN_NE VRIJEDI'!I354+'posebni dio KN_NE VRIJEDI'!I440+'posebni dio KN_NE VRIJEDI'!I452</f>
        <v>270000</v>
      </c>
      <c r="M19" s="127">
        <f t="shared" si="2"/>
        <v>100</v>
      </c>
      <c r="N19" s="89">
        <f>'posebni dio KN_NE VRIJEDI'!K85+'posebni dio KN_NE VRIJEDI'!K235+'posebni dio KN_NE VRIJEDI'!K294+'posebni dio KN_NE VRIJEDI'!K318+'posebni dio KN_NE VRIJEDI'!K336+'posebni dio KN_NE VRIJEDI'!K354+'posebni dio KN_NE VRIJEDI'!K440+'posebni dio KN_NE VRIJEDI'!K452</f>
        <v>270000</v>
      </c>
      <c r="O19" s="127">
        <f t="shared" si="4"/>
        <v>100</v>
      </c>
    </row>
    <row r="20" spans="3:15" s="113" customFormat="1" ht="13.5">
      <c r="C20" s="123"/>
      <c r="D20" s="168" t="s">
        <v>137</v>
      </c>
      <c r="E20" s="166" t="s">
        <v>138</v>
      </c>
      <c r="F20" s="89">
        <f>'posebni dio KN_NE VRIJEDI'!C86+'posebni dio KN_NE VRIJEDI'!C236+'posebni dio KN_NE VRIJEDI'!C295</f>
        <v>67418</v>
      </c>
      <c r="G20" s="89">
        <f>'posebni dio KN_NE VRIJEDI'!D86+'posebni dio KN_NE VRIJEDI'!D236+'posebni dio KN_NE VRIJEDI'!D295</f>
        <v>105000</v>
      </c>
      <c r="H20" s="89">
        <f>'posebni dio KN_NE VRIJEDI'!E86+'posebni dio KN_NE VRIJEDI'!E236+'posebni dio KN_NE VRIJEDI'!E295</f>
        <v>105000</v>
      </c>
      <c r="I20" s="89">
        <f>'posebni dio KN_NE VRIJEDI'!F86+'posebni dio KN_NE VRIJEDI'!F236+'posebni dio KN_NE VRIJEDI'!F295</f>
        <v>105000</v>
      </c>
      <c r="J20" s="89">
        <f>'posebni dio KN_NE VRIJEDI'!G86+'posebni dio KN_NE VRIJEDI'!G236+'posebni dio KN_NE VRIJEDI'!G295</f>
        <v>105000</v>
      </c>
      <c r="K20" s="105">
        <f t="shared" si="1"/>
        <v>100</v>
      </c>
      <c r="L20" s="89">
        <f>'posebni dio KN_NE VRIJEDI'!I86+'posebni dio KN_NE VRIJEDI'!I236+'posebni dio KN_NE VRIJEDI'!I295</f>
        <v>105000</v>
      </c>
      <c r="M20" s="127">
        <f t="shared" si="2"/>
        <v>100</v>
      </c>
      <c r="N20" s="89">
        <f>'posebni dio KN_NE VRIJEDI'!K86+'posebni dio KN_NE VRIJEDI'!K236+'posebni dio KN_NE VRIJEDI'!K295</f>
        <v>105000</v>
      </c>
      <c r="O20" s="127">
        <f t="shared" si="4"/>
        <v>100</v>
      </c>
    </row>
    <row r="21" spans="3:15" s="113" customFormat="1" ht="13.5">
      <c r="C21" s="123">
        <v>322</v>
      </c>
      <c r="D21" s="168"/>
      <c r="E21" s="169" t="s">
        <v>62</v>
      </c>
      <c r="F21" s="92">
        <f>SUM(F22:F26)</f>
        <v>11930452</v>
      </c>
      <c r="G21" s="92">
        <f>SUM(G22:G26)</f>
        <v>16015000</v>
      </c>
      <c r="H21" s="92">
        <f>SUM(H22:H26)</f>
        <v>16015000</v>
      </c>
      <c r="I21" s="92">
        <f>SUM(I22:I26)</f>
        <v>19715000</v>
      </c>
      <c r="J21" s="92">
        <f>SUM(J22:J26)</f>
        <v>19700000</v>
      </c>
      <c r="K21" s="104">
        <f t="shared" si="1"/>
        <v>123.00967842647519</v>
      </c>
      <c r="L21" s="92">
        <f>SUM(L22:L26)</f>
        <v>19700000</v>
      </c>
      <c r="M21" s="122">
        <f t="shared" si="2"/>
        <v>100</v>
      </c>
      <c r="N21" s="92">
        <f>SUM(N22:N26)</f>
        <v>19700000</v>
      </c>
      <c r="O21" s="122">
        <f t="shared" si="4"/>
        <v>100</v>
      </c>
    </row>
    <row r="22" spans="3:15" s="113" customFormat="1" ht="13.5">
      <c r="C22" s="123"/>
      <c r="D22" s="168">
        <v>3221</v>
      </c>
      <c r="E22" s="126" t="s">
        <v>63</v>
      </c>
      <c r="F22" s="89">
        <f>'posebni dio KN_NE VRIJEDI'!C88+'posebni dio KN_NE VRIJEDI'!C238+'posebni dio KN_NE VRIJEDI'!C297+'posebni dio KN_NE VRIJEDI'!C373+'posebni dio KN_NE VRIJEDI'!C388+'posebni dio KN_NE VRIJEDI'!C404+'posebni dio KN_NE VRIJEDI'!C425</f>
        <v>5537999</v>
      </c>
      <c r="G22" s="89">
        <f>'posebni dio KN_NE VRIJEDI'!D88+'posebni dio KN_NE VRIJEDI'!D238+'posebni dio KN_NE VRIJEDI'!D297+'posebni dio KN_NE VRIJEDI'!D373+'posebni dio KN_NE VRIJEDI'!D388+'posebni dio KN_NE VRIJEDI'!D404+'posebni dio KN_NE VRIJEDI'!D425</f>
        <v>7100000</v>
      </c>
      <c r="H22" s="89">
        <f>'posebni dio KN_NE VRIJEDI'!E88+'posebni dio KN_NE VRIJEDI'!E238+'posebni dio KN_NE VRIJEDI'!E297+'posebni dio KN_NE VRIJEDI'!E373+'posebni dio KN_NE VRIJEDI'!E388+'posebni dio KN_NE VRIJEDI'!E404+'posebni dio KN_NE VRIJEDI'!E425</f>
        <v>7100000</v>
      </c>
      <c r="I22" s="89">
        <f>'posebni dio KN_NE VRIJEDI'!F88+'posebni dio KN_NE VRIJEDI'!F238+'posebni dio KN_NE VRIJEDI'!F297+'posebni dio KN_NE VRIJEDI'!F373+'posebni dio KN_NE VRIJEDI'!F388+'posebni dio KN_NE VRIJEDI'!F404+'posebni dio KN_NE VRIJEDI'!F425</f>
        <v>7000000</v>
      </c>
      <c r="J22" s="89">
        <f>'posebni dio KN_NE VRIJEDI'!G88+'posebni dio KN_NE VRIJEDI'!G238+'posebni dio KN_NE VRIJEDI'!G297+'posebni dio KN_NE VRIJEDI'!G373+'posebni dio KN_NE VRIJEDI'!G388+'posebni dio KN_NE VRIJEDI'!G404+'posebni dio KN_NE VRIJEDI'!G425</f>
        <v>7000000</v>
      </c>
      <c r="K22" s="105">
        <f t="shared" si="1"/>
        <v>98.59154929577466</v>
      </c>
      <c r="L22" s="89">
        <f>'posebni dio KN_NE VRIJEDI'!I88+'posebni dio KN_NE VRIJEDI'!I238+'posebni dio KN_NE VRIJEDI'!I297+'posebni dio KN_NE VRIJEDI'!I373+'posebni dio KN_NE VRIJEDI'!I388+'posebni dio KN_NE VRIJEDI'!I404+'posebni dio KN_NE VRIJEDI'!I425</f>
        <v>7000000</v>
      </c>
      <c r="M22" s="127">
        <f t="shared" si="2"/>
        <v>100</v>
      </c>
      <c r="N22" s="89">
        <f>'posebni dio KN_NE VRIJEDI'!K88+'posebni dio KN_NE VRIJEDI'!K238+'posebni dio KN_NE VRIJEDI'!K297+'posebni dio KN_NE VRIJEDI'!K373+'posebni dio KN_NE VRIJEDI'!K388+'posebni dio KN_NE VRIJEDI'!K404+'posebni dio KN_NE VRIJEDI'!K425</f>
        <v>7000000</v>
      </c>
      <c r="O22" s="127">
        <f t="shared" si="4"/>
        <v>100</v>
      </c>
    </row>
    <row r="23" spans="3:15" s="113" customFormat="1" ht="13.5">
      <c r="C23" s="123"/>
      <c r="D23" s="168">
        <v>3223</v>
      </c>
      <c r="E23" s="126" t="s">
        <v>64</v>
      </c>
      <c r="F23" s="89">
        <f>'posebni dio KN_NE VRIJEDI'!C89+'posebni dio KN_NE VRIJEDI'!C239+'posebni dio KN_NE VRIJEDI'!C389+'posebni dio KN_NE VRIJEDI'!C405+'posebni dio KN_NE VRIJEDI'!C426</f>
        <v>5812784</v>
      </c>
      <c r="G23" s="89">
        <f>'posebni dio KN_NE VRIJEDI'!D89+'posebni dio KN_NE VRIJEDI'!D239+'posebni dio KN_NE VRIJEDI'!D389+'posebni dio KN_NE VRIJEDI'!D405+'posebni dio KN_NE VRIJEDI'!D426</f>
        <v>7900000</v>
      </c>
      <c r="H23" s="89">
        <f>'posebni dio KN_NE VRIJEDI'!E89+'posebni dio KN_NE VRIJEDI'!E239+'posebni dio KN_NE VRIJEDI'!E389+'posebni dio KN_NE VRIJEDI'!E405+'posebni dio KN_NE VRIJEDI'!E426</f>
        <v>7900000</v>
      </c>
      <c r="I23" s="89">
        <f>'posebni dio KN_NE VRIJEDI'!F89+'posebni dio KN_NE VRIJEDI'!F239+'posebni dio KN_NE VRIJEDI'!F389+'posebni dio KN_NE VRIJEDI'!F405+'posebni dio KN_NE VRIJEDI'!F426</f>
        <v>11700000</v>
      </c>
      <c r="J23" s="89">
        <f>'posebni dio KN_NE VRIJEDI'!G89+'posebni dio KN_NE VRIJEDI'!G239+'posebni dio KN_NE VRIJEDI'!G389+'posebni dio KN_NE VRIJEDI'!G405+'posebni dio KN_NE VRIJEDI'!G426</f>
        <v>11600000</v>
      </c>
      <c r="K23" s="105">
        <f t="shared" si="1"/>
        <v>146.8354430379747</v>
      </c>
      <c r="L23" s="89">
        <f>'posebni dio KN_NE VRIJEDI'!I89+'posebni dio KN_NE VRIJEDI'!I239+'posebni dio KN_NE VRIJEDI'!I389+'posebni dio KN_NE VRIJEDI'!I405+'posebni dio KN_NE VRIJEDI'!I426</f>
        <v>11600000</v>
      </c>
      <c r="M23" s="127">
        <f t="shared" si="2"/>
        <v>100</v>
      </c>
      <c r="N23" s="89">
        <f>'posebni dio KN_NE VRIJEDI'!K89+'posebni dio KN_NE VRIJEDI'!K239+'posebni dio KN_NE VRIJEDI'!K389+'posebni dio KN_NE VRIJEDI'!K405+'posebni dio KN_NE VRIJEDI'!K426</f>
        <v>11600000</v>
      </c>
      <c r="O23" s="127">
        <f t="shared" si="4"/>
        <v>100</v>
      </c>
    </row>
    <row r="24" spans="3:15" s="113" customFormat="1" ht="27">
      <c r="C24" s="123"/>
      <c r="D24" s="168">
        <v>3224</v>
      </c>
      <c r="E24" s="170" t="s">
        <v>10</v>
      </c>
      <c r="F24" s="89">
        <f>'posebni dio KN_NE VRIJEDI'!C90+'posebni dio KN_NE VRIJEDI'!C240+'posebni dio KN_NE VRIJEDI'!C474</f>
        <v>288475</v>
      </c>
      <c r="G24" s="89">
        <f>'posebni dio KN_NE VRIJEDI'!D90+'posebni dio KN_NE VRIJEDI'!D240+'posebni dio KN_NE VRIJEDI'!D474</f>
        <v>700000</v>
      </c>
      <c r="H24" s="89">
        <f>'posebni dio KN_NE VRIJEDI'!E90+'posebni dio KN_NE VRIJEDI'!E240+'posebni dio KN_NE VRIJEDI'!E474</f>
        <v>700000</v>
      </c>
      <c r="I24" s="89">
        <f>'posebni dio KN_NE VRIJEDI'!F90+'posebni dio KN_NE VRIJEDI'!F240+'posebni dio KN_NE VRIJEDI'!F474</f>
        <v>700000</v>
      </c>
      <c r="J24" s="89">
        <f>'posebni dio KN_NE VRIJEDI'!G90+'posebni dio KN_NE VRIJEDI'!G240+'posebni dio KN_NE VRIJEDI'!G474</f>
        <v>700000</v>
      </c>
      <c r="K24" s="105">
        <f t="shared" si="1"/>
        <v>100</v>
      </c>
      <c r="L24" s="89">
        <f>'posebni dio KN_NE VRIJEDI'!I90+'posebni dio KN_NE VRIJEDI'!I240+'posebni dio KN_NE VRIJEDI'!I474</f>
        <v>700000</v>
      </c>
      <c r="M24" s="105">
        <f t="shared" si="2"/>
        <v>100</v>
      </c>
      <c r="N24" s="89">
        <f>'posebni dio KN_NE VRIJEDI'!K90+'posebni dio KN_NE VRIJEDI'!K240+'posebni dio KN_NE VRIJEDI'!K474</f>
        <v>700000</v>
      </c>
      <c r="O24" s="105">
        <f t="shared" si="4"/>
        <v>100</v>
      </c>
    </row>
    <row r="25" spans="3:15" s="113" customFormat="1" ht="13.5">
      <c r="C25" s="123"/>
      <c r="D25" s="168" t="s">
        <v>11</v>
      </c>
      <c r="E25" s="171" t="s">
        <v>12</v>
      </c>
      <c r="F25" s="89">
        <f>'posebni dio KN_NE VRIJEDI'!C91+'posebni dio KN_NE VRIJEDI'!C241</f>
        <v>164012</v>
      </c>
      <c r="G25" s="89">
        <f>'posebni dio KN_NE VRIJEDI'!D91+'posebni dio KN_NE VRIJEDI'!D241</f>
        <v>175000</v>
      </c>
      <c r="H25" s="89">
        <f>'posebni dio KN_NE VRIJEDI'!E91+'posebni dio KN_NE VRIJEDI'!E241</f>
        <v>175000</v>
      </c>
      <c r="I25" s="89">
        <f>'posebni dio KN_NE VRIJEDI'!F91+'posebni dio KN_NE VRIJEDI'!F241</f>
        <v>175000</v>
      </c>
      <c r="J25" s="89">
        <f>'posebni dio KN_NE VRIJEDI'!G91+'posebni dio KN_NE VRIJEDI'!G241</f>
        <v>230000</v>
      </c>
      <c r="K25" s="105">
        <f t="shared" si="1"/>
        <v>131.42857142857142</v>
      </c>
      <c r="L25" s="89">
        <f>'posebni dio KN_NE VRIJEDI'!I91+'posebni dio KN_NE VRIJEDI'!I241</f>
        <v>230000</v>
      </c>
      <c r="M25" s="127">
        <f t="shared" si="2"/>
        <v>100</v>
      </c>
      <c r="N25" s="89">
        <f>'posebni dio KN_NE VRIJEDI'!K91+'posebni dio KN_NE VRIJEDI'!K241</f>
        <v>230000</v>
      </c>
      <c r="O25" s="127">
        <f t="shared" si="4"/>
        <v>100</v>
      </c>
    </row>
    <row r="26" spans="3:15" s="113" customFormat="1" ht="13.5">
      <c r="C26" s="124"/>
      <c r="D26" s="168" t="s">
        <v>139</v>
      </c>
      <c r="E26" s="172" t="s">
        <v>140</v>
      </c>
      <c r="F26" s="89">
        <f>'posebni dio KN_NE VRIJEDI'!C92+'posebni dio KN_NE VRIJEDI'!C242</f>
        <v>127182</v>
      </c>
      <c r="G26" s="89">
        <f>'posebni dio KN_NE VRIJEDI'!D92+'posebni dio KN_NE VRIJEDI'!D242</f>
        <v>140000</v>
      </c>
      <c r="H26" s="89">
        <f>'posebni dio KN_NE VRIJEDI'!E92+'posebni dio KN_NE VRIJEDI'!E242</f>
        <v>140000</v>
      </c>
      <c r="I26" s="89">
        <f>'posebni dio KN_NE VRIJEDI'!F92+'posebni dio KN_NE VRIJEDI'!F242</f>
        <v>140000</v>
      </c>
      <c r="J26" s="89">
        <f>'posebni dio KN_NE VRIJEDI'!G92+'posebni dio KN_NE VRIJEDI'!G242</f>
        <v>170000</v>
      </c>
      <c r="K26" s="105">
        <f t="shared" si="1"/>
        <v>121.42857142857142</v>
      </c>
      <c r="L26" s="89">
        <f>'posebni dio KN_NE VRIJEDI'!I92+'posebni dio KN_NE VRIJEDI'!I242</f>
        <v>170000</v>
      </c>
      <c r="M26" s="127">
        <f t="shared" si="2"/>
        <v>100</v>
      </c>
      <c r="N26" s="89">
        <f>'posebni dio KN_NE VRIJEDI'!K92+'posebni dio KN_NE VRIJEDI'!K242</f>
        <v>170000</v>
      </c>
      <c r="O26" s="127">
        <f t="shared" si="4"/>
        <v>100</v>
      </c>
    </row>
    <row r="27" spans="3:15" s="113" customFormat="1" ht="13.5">
      <c r="C27" s="123">
        <v>323</v>
      </c>
      <c r="D27" s="173"/>
      <c r="E27" s="169" t="s">
        <v>13</v>
      </c>
      <c r="F27" s="92">
        <f>SUM(F28:F36)</f>
        <v>55821093</v>
      </c>
      <c r="G27" s="92">
        <f>SUM(G28:G36)</f>
        <v>136000000</v>
      </c>
      <c r="H27" s="92">
        <f>SUM(H28:H36)</f>
        <v>136000000</v>
      </c>
      <c r="I27" s="92">
        <f>SUM(I28:I36)</f>
        <v>77715000</v>
      </c>
      <c r="J27" s="92">
        <f>SUM(J28:J36)</f>
        <v>95465000</v>
      </c>
      <c r="K27" s="104">
        <f t="shared" si="1"/>
        <v>70.19485294117646</v>
      </c>
      <c r="L27" s="92">
        <f>SUM(L28:L36)</f>
        <v>77150000</v>
      </c>
      <c r="M27" s="122">
        <f t="shared" si="2"/>
        <v>80.81495836170323</v>
      </c>
      <c r="N27" s="92">
        <f>SUM(N28:N36)</f>
        <v>78150000</v>
      </c>
      <c r="O27" s="122">
        <f t="shared" si="4"/>
        <v>101.29617627997408</v>
      </c>
    </row>
    <row r="28" spans="3:15" s="113" customFormat="1" ht="13.5">
      <c r="C28" s="123"/>
      <c r="D28" s="125">
        <v>3231</v>
      </c>
      <c r="E28" s="126" t="s">
        <v>65</v>
      </c>
      <c r="F28" s="89">
        <f>'posebni dio KN_NE VRIJEDI'!C94+'posebni dio KN_NE VRIJEDI'!C244+'posebni dio KN_NE VRIJEDI'!C299+'posebni dio KN_NE VRIJEDI'!C375+'posebni dio KN_NE VRIJEDI'!C391+'posebni dio KN_NE VRIJEDI'!C407+'posebni dio KN_NE VRIJEDI'!C428</f>
        <v>15633009</v>
      </c>
      <c r="G28" s="89">
        <f>'posebni dio KN_NE VRIJEDI'!D94+'posebni dio KN_NE VRIJEDI'!D244+'posebni dio KN_NE VRIJEDI'!D299+'posebni dio KN_NE VRIJEDI'!D375+'posebni dio KN_NE VRIJEDI'!D391+'posebni dio KN_NE VRIJEDI'!D407+'posebni dio KN_NE VRIJEDI'!D428</f>
        <v>19250000</v>
      </c>
      <c r="H28" s="89">
        <f>'posebni dio KN_NE VRIJEDI'!E94+'posebni dio KN_NE VRIJEDI'!E244+'posebni dio KN_NE VRIJEDI'!E299+'posebni dio KN_NE VRIJEDI'!E375+'posebni dio KN_NE VRIJEDI'!E391+'posebni dio KN_NE VRIJEDI'!E407+'posebni dio KN_NE VRIJEDI'!E428</f>
        <v>19250000</v>
      </c>
      <c r="I28" s="89">
        <f>'posebni dio KN_NE VRIJEDI'!F94+'posebni dio KN_NE VRIJEDI'!F244+'posebni dio KN_NE VRIJEDI'!F299+'posebni dio KN_NE VRIJEDI'!F375+'posebni dio KN_NE VRIJEDI'!F391+'posebni dio KN_NE VRIJEDI'!F407+'posebni dio KN_NE VRIJEDI'!F428</f>
        <v>19250000</v>
      </c>
      <c r="J28" s="89">
        <f>'posebni dio KN_NE VRIJEDI'!G94+'posebni dio KN_NE VRIJEDI'!G244+'posebni dio KN_NE VRIJEDI'!G299+'posebni dio KN_NE VRIJEDI'!G375+'posebni dio KN_NE VRIJEDI'!G391+'posebni dio KN_NE VRIJEDI'!G407+'posebni dio KN_NE VRIJEDI'!G428</f>
        <v>18500000</v>
      </c>
      <c r="K28" s="105">
        <f t="shared" si="1"/>
        <v>96.1038961038961</v>
      </c>
      <c r="L28" s="89">
        <f>'posebni dio KN_NE VRIJEDI'!I94+'posebni dio KN_NE VRIJEDI'!I244+'posebni dio KN_NE VRIJEDI'!I299+'posebni dio KN_NE VRIJEDI'!I375+'posebni dio KN_NE VRIJEDI'!I391+'posebni dio KN_NE VRIJEDI'!I407+'posebni dio KN_NE VRIJEDI'!I428</f>
        <v>18500000</v>
      </c>
      <c r="M28" s="127">
        <f t="shared" si="2"/>
        <v>100</v>
      </c>
      <c r="N28" s="89">
        <f>'posebni dio KN_NE VRIJEDI'!K94+'posebni dio KN_NE VRIJEDI'!K244+'posebni dio KN_NE VRIJEDI'!K299+'posebni dio KN_NE VRIJEDI'!K375+'posebni dio KN_NE VRIJEDI'!K391+'posebni dio KN_NE VRIJEDI'!K407+'posebni dio KN_NE VRIJEDI'!K428</f>
        <v>18500000</v>
      </c>
      <c r="O28" s="127">
        <f t="shared" si="4"/>
        <v>100</v>
      </c>
    </row>
    <row r="29" spans="3:15" s="113" customFormat="1" ht="13.5">
      <c r="C29" s="123"/>
      <c r="D29" s="125">
        <v>3232</v>
      </c>
      <c r="E29" s="126" t="s">
        <v>14</v>
      </c>
      <c r="F29" s="89">
        <f>'posebni dio KN_NE VRIJEDI'!C95+'posebni dio KN_NE VRIJEDI'!C245</f>
        <v>10594923</v>
      </c>
      <c r="G29" s="89">
        <f>'posebni dio KN_NE VRIJEDI'!D95+'posebni dio KN_NE VRIJEDI'!D245</f>
        <v>11500000</v>
      </c>
      <c r="H29" s="89">
        <f>'posebni dio KN_NE VRIJEDI'!E95+'posebni dio KN_NE VRIJEDI'!E245</f>
        <v>11500000</v>
      </c>
      <c r="I29" s="89">
        <f>'posebni dio KN_NE VRIJEDI'!F95+'posebni dio KN_NE VRIJEDI'!F245</f>
        <v>11300000</v>
      </c>
      <c r="J29" s="89">
        <f>'posebni dio KN_NE VRIJEDI'!G95+'posebni dio KN_NE VRIJEDI'!G245</f>
        <v>12575000</v>
      </c>
      <c r="K29" s="105">
        <f t="shared" si="1"/>
        <v>109.34782608695653</v>
      </c>
      <c r="L29" s="89">
        <f>'posebni dio KN_NE VRIJEDI'!I95+'posebni dio KN_NE VRIJEDI'!I245</f>
        <v>12575000</v>
      </c>
      <c r="M29" s="127">
        <f t="shared" si="2"/>
        <v>100</v>
      </c>
      <c r="N29" s="89">
        <f>'posebni dio KN_NE VRIJEDI'!K95+'posebni dio KN_NE VRIJEDI'!K245</f>
        <v>12575000</v>
      </c>
      <c r="O29" s="127">
        <f t="shared" si="4"/>
        <v>100</v>
      </c>
    </row>
    <row r="30" spans="3:15" s="113" customFormat="1" ht="13.5">
      <c r="C30" s="124"/>
      <c r="D30" s="125">
        <v>3233</v>
      </c>
      <c r="E30" s="166" t="s">
        <v>66</v>
      </c>
      <c r="F30" s="89">
        <f>'posebni dio KN_NE VRIJEDI'!C96+'posebni dio KN_NE VRIJEDI'!C246+'posebni dio KN_NE VRIJEDI'!C300+'posebni dio KN_NE VRIJEDI'!C320+'posebni dio KN_NE VRIJEDI'!C338+'posebni dio KN_NE VRIJEDI'!C356</f>
        <v>2181833</v>
      </c>
      <c r="G30" s="89">
        <f>'posebni dio KN_NE VRIJEDI'!D96+'posebni dio KN_NE VRIJEDI'!D246+'posebni dio KN_NE VRIJEDI'!D300+'posebni dio KN_NE VRIJEDI'!D320+'posebni dio KN_NE VRIJEDI'!D338+'posebni dio KN_NE VRIJEDI'!D356</f>
        <v>4200000</v>
      </c>
      <c r="H30" s="89">
        <f>'posebni dio KN_NE VRIJEDI'!E96+'posebni dio KN_NE VRIJEDI'!E246+'posebni dio KN_NE VRIJEDI'!E300+'posebni dio KN_NE VRIJEDI'!E320+'posebni dio KN_NE VRIJEDI'!E338+'posebni dio KN_NE VRIJEDI'!E356</f>
        <v>4200000</v>
      </c>
      <c r="I30" s="89">
        <f>'posebni dio KN_NE VRIJEDI'!F96+'posebni dio KN_NE VRIJEDI'!F246+'posebni dio KN_NE VRIJEDI'!F300+'posebni dio KN_NE VRIJEDI'!F320+'posebni dio KN_NE VRIJEDI'!F338+'posebni dio KN_NE VRIJEDI'!F356</f>
        <v>2700000</v>
      </c>
      <c r="J30" s="89">
        <f>'posebni dio KN_NE VRIJEDI'!G96+'posebni dio KN_NE VRIJEDI'!G246+'posebni dio KN_NE VRIJEDI'!G300+'posebni dio KN_NE VRIJEDI'!G320+'posebni dio KN_NE VRIJEDI'!G338+'posebni dio KN_NE VRIJEDI'!G356</f>
        <v>4285000</v>
      </c>
      <c r="K30" s="105">
        <f t="shared" si="1"/>
        <v>102.02380952380952</v>
      </c>
      <c r="L30" s="89">
        <f>'posebni dio KN_NE VRIJEDI'!I96+'posebni dio KN_NE VRIJEDI'!I246+'posebni dio KN_NE VRIJEDI'!I300+'posebni dio KN_NE VRIJEDI'!I320+'posebni dio KN_NE VRIJEDI'!I338+'posebni dio KN_NE VRIJEDI'!I356</f>
        <v>3500000</v>
      </c>
      <c r="M30" s="127">
        <f t="shared" si="2"/>
        <v>81.68028004667445</v>
      </c>
      <c r="N30" s="89">
        <f>'posebni dio KN_NE VRIJEDI'!K96+'posebni dio KN_NE VRIJEDI'!K246+'posebni dio KN_NE VRIJEDI'!K300+'posebni dio KN_NE VRIJEDI'!K320+'posebni dio KN_NE VRIJEDI'!K338+'posebni dio KN_NE VRIJEDI'!K356</f>
        <v>3500000</v>
      </c>
      <c r="O30" s="127">
        <f t="shared" si="4"/>
        <v>100</v>
      </c>
    </row>
    <row r="31" spans="3:15" s="113" customFormat="1" ht="13.5">
      <c r="C31" s="124"/>
      <c r="D31" s="125">
        <v>3234</v>
      </c>
      <c r="E31" s="166" t="s">
        <v>67</v>
      </c>
      <c r="F31" s="89">
        <f>'posebni dio KN_NE VRIJEDI'!C97+'posebni dio KN_NE VRIJEDI'!C247</f>
        <v>3099682</v>
      </c>
      <c r="G31" s="89">
        <f>'posebni dio KN_NE VRIJEDI'!D97+'posebni dio KN_NE VRIJEDI'!D247</f>
        <v>3800000</v>
      </c>
      <c r="H31" s="89">
        <f>'posebni dio KN_NE VRIJEDI'!E97+'posebni dio KN_NE VRIJEDI'!E247</f>
        <v>3800000</v>
      </c>
      <c r="I31" s="89">
        <f>'posebni dio KN_NE VRIJEDI'!F97+'posebni dio KN_NE VRIJEDI'!F247</f>
        <v>3800000</v>
      </c>
      <c r="J31" s="89">
        <f>'posebni dio KN_NE VRIJEDI'!G97+'posebni dio KN_NE VRIJEDI'!G247</f>
        <v>3950000</v>
      </c>
      <c r="K31" s="105">
        <f t="shared" si="1"/>
        <v>103.94736842105263</v>
      </c>
      <c r="L31" s="89">
        <f>'posebni dio KN_NE VRIJEDI'!I97+'posebni dio KN_NE VRIJEDI'!I247</f>
        <v>3950000</v>
      </c>
      <c r="M31" s="127">
        <f t="shared" si="2"/>
        <v>100</v>
      </c>
      <c r="N31" s="89">
        <f>'posebni dio KN_NE VRIJEDI'!K97+'posebni dio KN_NE VRIJEDI'!K247</f>
        <v>3950000</v>
      </c>
      <c r="O31" s="127">
        <f t="shared" si="4"/>
        <v>100</v>
      </c>
    </row>
    <row r="32" spans="3:15" s="113" customFormat="1" ht="13.5">
      <c r="C32" s="124"/>
      <c r="D32" s="125">
        <v>3235</v>
      </c>
      <c r="E32" s="166" t="s">
        <v>68</v>
      </c>
      <c r="F32" s="89">
        <f>'posebni dio KN_NE VRIJEDI'!C98+'posebni dio KN_NE VRIJEDI'!C248</f>
        <v>10196464</v>
      </c>
      <c r="G32" s="89">
        <f>'posebni dio KN_NE VRIJEDI'!D98+'posebni dio KN_NE VRIJEDI'!D248</f>
        <v>76400000</v>
      </c>
      <c r="H32" s="89">
        <f>'posebni dio KN_NE VRIJEDI'!E98+'posebni dio KN_NE VRIJEDI'!E248</f>
        <v>76400000</v>
      </c>
      <c r="I32" s="89">
        <f>'posebni dio KN_NE VRIJEDI'!F98+'posebni dio KN_NE VRIJEDI'!F248</f>
        <v>21430000</v>
      </c>
      <c r="J32" s="89">
        <f>'posebni dio KN_NE VRIJEDI'!G98+'posebni dio KN_NE VRIJEDI'!G248</f>
        <v>19325000</v>
      </c>
      <c r="K32" s="105">
        <f t="shared" si="1"/>
        <v>25.294502617801047</v>
      </c>
      <c r="L32" s="89">
        <f>'posebni dio KN_NE VRIJEDI'!I98+'posebni dio KN_NE VRIJEDI'!I248</f>
        <v>19325000</v>
      </c>
      <c r="M32" s="127">
        <f t="shared" si="2"/>
        <v>100</v>
      </c>
      <c r="N32" s="89">
        <f>'posebni dio KN_NE VRIJEDI'!K98+'posebni dio KN_NE VRIJEDI'!K248</f>
        <v>19325000</v>
      </c>
      <c r="O32" s="127">
        <f t="shared" si="4"/>
        <v>100</v>
      </c>
    </row>
    <row r="33" spans="3:15" s="113" customFormat="1" ht="13.5">
      <c r="C33" s="124"/>
      <c r="D33" s="125">
        <v>3236</v>
      </c>
      <c r="E33" s="166" t="s">
        <v>89</v>
      </c>
      <c r="F33" s="89">
        <f>'posebni dio KN_NE VRIJEDI'!C99+'posebni dio KN_NE VRIJEDI'!C249</f>
        <v>608616</v>
      </c>
      <c r="G33" s="89">
        <f>'posebni dio KN_NE VRIJEDI'!D99+'posebni dio KN_NE VRIJEDI'!D249</f>
        <v>1350000</v>
      </c>
      <c r="H33" s="89">
        <f>'posebni dio KN_NE VRIJEDI'!E99+'posebni dio KN_NE VRIJEDI'!E249</f>
        <v>1350000</v>
      </c>
      <c r="I33" s="89">
        <f>'posebni dio KN_NE VRIJEDI'!F99+'posebni dio KN_NE VRIJEDI'!F249</f>
        <v>1400000</v>
      </c>
      <c r="J33" s="89">
        <f>'posebni dio KN_NE VRIJEDI'!G99+'posebni dio KN_NE VRIJEDI'!G249</f>
        <v>1950000</v>
      </c>
      <c r="K33" s="105">
        <f t="shared" si="1"/>
        <v>144.44444444444443</v>
      </c>
      <c r="L33" s="89">
        <f>'posebni dio KN_NE VRIJEDI'!I99+'posebni dio KN_NE VRIJEDI'!I249</f>
        <v>950000</v>
      </c>
      <c r="M33" s="127">
        <f t="shared" si="2"/>
        <v>48.717948717948715</v>
      </c>
      <c r="N33" s="89">
        <f>'posebni dio KN_NE VRIJEDI'!K99+'posebni dio KN_NE VRIJEDI'!K249</f>
        <v>1950000</v>
      </c>
      <c r="O33" s="127">
        <f t="shared" si="4"/>
        <v>205.26315789473685</v>
      </c>
    </row>
    <row r="34" spans="3:15" s="113" customFormat="1" ht="13.5">
      <c r="C34" s="124"/>
      <c r="D34" s="125">
        <v>3237</v>
      </c>
      <c r="E34" s="171" t="s">
        <v>15</v>
      </c>
      <c r="F34" s="89">
        <f>'posebni dio KN_NE VRIJEDI'!C100+'posebni dio KN_NE VRIJEDI'!C250+'posebni dio KN_NE VRIJEDI'!C321+'posebni dio KN_NE VRIJEDI'!C339+'posebni dio KN_NE VRIJEDI'!C357</f>
        <v>3517417</v>
      </c>
      <c r="G34" s="89">
        <f>'posebni dio KN_NE VRIJEDI'!D100+'posebni dio KN_NE VRIJEDI'!D250+'posebni dio KN_NE VRIJEDI'!D321+'posebni dio KN_NE VRIJEDI'!D339+'posebni dio KN_NE VRIJEDI'!D357</f>
        <v>5700000</v>
      </c>
      <c r="H34" s="89">
        <f>'posebni dio KN_NE VRIJEDI'!E100+'posebni dio KN_NE VRIJEDI'!E250+'posebni dio KN_NE VRIJEDI'!E321+'posebni dio KN_NE VRIJEDI'!E339+'posebni dio KN_NE VRIJEDI'!E357</f>
        <v>5700000</v>
      </c>
      <c r="I34" s="89">
        <f>'posebni dio KN_NE VRIJEDI'!F100+'posebni dio KN_NE VRIJEDI'!F250+'posebni dio KN_NE VRIJEDI'!F321+'posebni dio KN_NE VRIJEDI'!F339+'posebni dio KN_NE VRIJEDI'!F357</f>
        <v>5144000</v>
      </c>
      <c r="J34" s="89">
        <f>'posebni dio KN_NE VRIJEDI'!G100+'posebni dio KN_NE VRIJEDI'!G250+'posebni dio KN_NE VRIJEDI'!G321+'posebni dio KN_NE VRIJEDI'!G339+'posebni dio KN_NE VRIJEDI'!G357</f>
        <v>9280000</v>
      </c>
      <c r="K34" s="105">
        <f t="shared" si="1"/>
        <v>162.80701754385964</v>
      </c>
      <c r="L34" s="89">
        <f>'posebni dio KN_NE VRIJEDI'!I100+'posebni dio KN_NE VRIJEDI'!I250+'posebni dio KN_NE VRIJEDI'!I321+'posebni dio KN_NE VRIJEDI'!I339+'posebni dio KN_NE VRIJEDI'!I357</f>
        <v>3500000</v>
      </c>
      <c r="M34" s="127">
        <f t="shared" si="2"/>
        <v>37.71551724137931</v>
      </c>
      <c r="N34" s="89">
        <f>'posebni dio KN_NE VRIJEDI'!K100+'posebni dio KN_NE VRIJEDI'!K250+'posebni dio KN_NE VRIJEDI'!K321+'posebni dio KN_NE VRIJEDI'!K339+'posebni dio KN_NE VRIJEDI'!K357</f>
        <v>3500000</v>
      </c>
      <c r="O34" s="127">
        <f t="shared" si="4"/>
        <v>100</v>
      </c>
    </row>
    <row r="35" spans="3:15" s="113" customFormat="1" ht="13.5">
      <c r="C35" s="124"/>
      <c r="D35" s="174">
        <v>3238</v>
      </c>
      <c r="E35" s="138" t="s">
        <v>119</v>
      </c>
      <c r="F35" s="89">
        <f>'posebni dio KN_NE VRIJEDI'!C101+'posebni dio KN_NE VRIJEDI'!C251+'posebni dio KN_NE VRIJEDI'!C301</f>
        <v>7731433</v>
      </c>
      <c r="G35" s="89">
        <f>'posebni dio KN_NE VRIJEDI'!D101+'posebni dio KN_NE VRIJEDI'!D251+'posebni dio KN_NE VRIJEDI'!D301</f>
        <v>11700000</v>
      </c>
      <c r="H35" s="89">
        <f>'posebni dio KN_NE VRIJEDI'!E101+'posebni dio KN_NE VRIJEDI'!E251+'posebni dio KN_NE VRIJEDI'!E301</f>
        <v>11700000</v>
      </c>
      <c r="I35" s="89">
        <f>'posebni dio KN_NE VRIJEDI'!F101+'posebni dio KN_NE VRIJEDI'!F251+'posebni dio KN_NE VRIJEDI'!F301</f>
        <v>10491000</v>
      </c>
      <c r="J35" s="89">
        <f>'posebni dio KN_NE VRIJEDI'!G101+'posebni dio KN_NE VRIJEDI'!G251+'posebni dio KN_NE VRIJEDI'!G301</f>
        <v>22200000</v>
      </c>
      <c r="K35" s="105">
        <f t="shared" si="1"/>
        <v>189.74358974358972</v>
      </c>
      <c r="L35" s="89">
        <f>'posebni dio KN_NE VRIJEDI'!I101+'posebni dio KN_NE VRIJEDI'!I251+'posebni dio KN_NE VRIJEDI'!I301</f>
        <v>11450000</v>
      </c>
      <c r="M35" s="127">
        <f t="shared" si="2"/>
        <v>51.57657657657657</v>
      </c>
      <c r="N35" s="89">
        <f>'posebni dio KN_NE VRIJEDI'!K101+'posebni dio KN_NE VRIJEDI'!K251+'posebni dio KN_NE VRIJEDI'!K301</f>
        <v>11450000</v>
      </c>
      <c r="O35" s="127">
        <f t="shared" si="4"/>
        <v>100</v>
      </c>
    </row>
    <row r="36" spans="3:15" s="113" customFormat="1" ht="13.5" customHeight="1">
      <c r="C36" s="124"/>
      <c r="D36" s="125">
        <v>3239</v>
      </c>
      <c r="E36" s="171" t="s">
        <v>69</v>
      </c>
      <c r="F36" s="89">
        <f>'posebni dio KN_NE VRIJEDI'!C102+'posebni dio KN_NE VRIJEDI'!C252</f>
        <v>2257716</v>
      </c>
      <c r="G36" s="89">
        <f>'posebni dio KN_NE VRIJEDI'!D102+'posebni dio KN_NE VRIJEDI'!D252</f>
        <v>2100000</v>
      </c>
      <c r="H36" s="89">
        <f>'posebni dio KN_NE VRIJEDI'!E102+'posebni dio KN_NE VRIJEDI'!E252</f>
        <v>2100000</v>
      </c>
      <c r="I36" s="89">
        <f>'posebni dio KN_NE VRIJEDI'!F102+'posebni dio KN_NE VRIJEDI'!F252</f>
        <v>2200000</v>
      </c>
      <c r="J36" s="89">
        <f>'posebni dio KN_NE VRIJEDI'!G102+'posebni dio KN_NE VRIJEDI'!G252</f>
        <v>3400000</v>
      </c>
      <c r="K36" s="105">
        <f t="shared" si="1"/>
        <v>161.9047619047619</v>
      </c>
      <c r="L36" s="89">
        <f>'posebni dio KN_NE VRIJEDI'!I102+'posebni dio KN_NE VRIJEDI'!I252</f>
        <v>3400000</v>
      </c>
      <c r="M36" s="127">
        <f t="shared" si="2"/>
        <v>100</v>
      </c>
      <c r="N36" s="89">
        <f>'posebni dio KN_NE VRIJEDI'!K102+'posebni dio KN_NE VRIJEDI'!K252</f>
        <v>3400000</v>
      </c>
      <c r="O36" s="127">
        <f t="shared" si="4"/>
        <v>100</v>
      </c>
    </row>
    <row r="37" spans="3:15" s="113" customFormat="1" ht="25.5">
      <c r="C37" s="123">
        <v>324</v>
      </c>
      <c r="D37" s="125"/>
      <c r="E37" s="175" t="s">
        <v>141</v>
      </c>
      <c r="F37" s="92">
        <f>SUM(F38)</f>
        <v>0</v>
      </c>
      <c r="G37" s="92">
        <f>SUM(G38)</f>
        <v>510000</v>
      </c>
      <c r="H37" s="92">
        <f>SUM(H38)</f>
        <v>510000</v>
      </c>
      <c r="I37" s="92">
        <f>SUM(I38)</f>
        <v>510000</v>
      </c>
      <c r="J37" s="92">
        <f>SUM(J38)</f>
        <v>10000</v>
      </c>
      <c r="K37" s="104">
        <f t="shared" si="1"/>
        <v>1.9607843137254901</v>
      </c>
      <c r="L37" s="92">
        <f>SUM(L38)</f>
        <v>10000</v>
      </c>
      <c r="M37" s="104">
        <f t="shared" si="2"/>
        <v>100</v>
      </c>
      <c r="N37" s="92">
        <f>SUM(N38)</f>
        <v>10000</v>
      </c>
      <c r="O37" s="104">
        <f t="shared" si="4"/>
        <v>100</v>
      </c>
    </row>
    <row r="38" spans="3:15" s="113" customFormat="1" ht="13.5" customHeight="1">
      <c r="C38" s="124"/>
      <c r="D38" s="125">
        <v>3241</v>
      </c>
      <c r="E38" s="139" t="s">
        <v>141</v>
      </c>
      <c r="F38" s="89">
        <f>'posebni dio KN_NE VRIJEDI'!C104+'posebni dio KN_NE VRIJEDI'!C254</f>
        <v>0</v>
      </c>
      <c r="G38" s="89">
        <f>'posebni dio KN_NE VRIJEDI'!D104+'posebni dio KN_NE VRIJEDI'!D254</f>
        <v>510000</v>
      </c>
      <c r="H38" s="89">
        <f>'posebni dio KN_NE VRIJEDI'!E104+'posebni dio KN_NE VRIJEDI'!E254</f>
        <v>510000</v>
      </c>
      <c r="I38" s="89">
        <f>'posebni dio KN_NE VRIJEDI'!F104+'posebni dio KN_NE VRIJEDI'!F254</f>
        <v>510000</v>
      </c>
      <c r="J38" s="89">
        <f>'posebni dio KN_NE VRIJEDI'!G104+'posebni dio KN_NE VRIJEDI'!G254</f>
        <v>10000</v>
      </c>
      <c r="K38" s="105">
        <f t="shared" si="1"/>
        <v>1.9607843137254901</v>
      </c>
      <c r="L38" s="89">
        <f>'posebni dio KN_NE VRIJEDI'!I104+'posebni dio KN_NE VRIJEDI'!I254</f>
        <v>10000</v>
      </c>
      <c r="M38" s="127">
        <f t="shared" si="2"/>
        <v>100</v>
      </c>
      <c r="N38" s="89">
        <f>'posebni dio KN_NE VRIJEDI'!K104+'posebni dio KN_NE VRIJEDI'!K254</f>
        <v>10000</v>
      </c>
      <c r="O38" s="127">
        <f t="shared" si="4"/>
        <v>100</v>
      </c>
    </row>
    <row r="39" spans="3:15" s="113" customFormat="1" ht="13.5" customHeight="1">
      <c r="C39" s="123">
        <v>329</v>
      </c>
      <c r="D39" s="125"/>
      <c r="E39" s="162" t="s">
        <v>70</v>
      </c>
      <c r="F39" s="92">
        <f>SUM(F40:F46)</f>
        <v>5410663</v>
      </c>
      <c r="G39" s="92">
        <f>SUM(G40:G46)</f>
        <v>6830000</v>
      </c>
      <c r="H39" s="92">
        <f>SUM(H40:H46)</f>
        <v>7030000</v>
      </c>
      <c r="I39" s="92">
        <f>SUM(I40:I46)</f>
        <v>6130000</v>
      </c>
      <c r="J39" s="92">
        <f>SUM(J40:J46)</f>
        <v>6275000</v>
      </c>
      <c r="K39" s="104">
        <f t="shared" si="1"/>
        <v>89.26031294452346</v>
      </c>
      <c r="L39" s="92">
        <f>SUM(L40:L46)</f>
        <v>6275000</v>
      </c>
      <c r="M39" s="122">
        <f t="shared" si="2"/>
        <v>100</v>
      </c>
      <c r="N39" s="92">
        <f>SUM(N40:N46)</f>
        <v>6275000</v>
      </c>
      <c r="O39" s="122">
        <f t="shared" si="4"/>
        <v>100</v>
      </c>
    </row>
    <row r="40" spans="3:15" s="113" customFormat="1" ht="27">
      <c r="C40" s="124"/>
      <c r="D40" s="163">
        <v>3291</v>
      </c>
      <c r="E40" s="164" t="s">
        <v>85</v>
      </c>
      <c r="F40" s="89">
        <f>'posebni dio KN_NE VRIJEDI'!C106+'posebni dio KN_NE VRIJEDI'!C185+'posebni dio KN_NE VRIJEDI'!C256</f>
        <v>724303</v>
      </c>
      <c r="G40" s="89">
        <f>'posebni dio KN_NE VRIJEDI'!D106+'posebni dio KN_NE VRIJEDI'!D185+'posebni dio KN_NE VRIJEDI'!D256</f>
        <v>1100000</v>
      </c>
      <c r="H40" s="89">
        <f>'posebni dio KN_NE VRIJEDI'!E106+'posebni dio KN_NE VRIJEDI'!E185+'posebni dio KN_NE VRIJEDI'!E256</f>
        <v>1100000</v>
      </c>
      <c r="I40" s="89">
        <f>'posebni dio KN_NE VRIJEDI'!F106+'posebni dio KN_NE VRIJEDI'!F185+'posebni dio KN_NE VRIJEDI'!F256</f>
        <v>1100000</v>
      </c>
      <c r="J40" s="89">
        <f>'posebni dio KN_NE VRIJEDI'!G106+'posebni dio KN_NE VRIJEDI'!G185+'posebni dio KN_NE VRIJEDI'!G256</f>
        <v>1100000</v>
      </c>
      <c r="K40" s="105">
        <f t="shared" si="1"/>
        <v>100</v>
      </c>
      <c r="L40" s="89">
        <f>'posebni dio KN_NE VRIJEDI'!I106+'posebni dio KN_NE VRIJEDI'!I185+'posebni dio KN_NE VRIJEDI'!I256</f>
        <v>1100000</v>
      </c>
      <c r="M40" s="105">
        <f t="shared" si="2"/>
        <v>100</v>
      </c>
      <c r="N40" s="89">
        <f>'posebni dio KN_NE VRIJEDI'!K106+'posebni dio KN_NE VRIJEDI'!K185+'posebni dio KN_NE VRIJEDI'!K256</f>
        <v>1100000</v>
      </c>
      <c r="O40" s="105">
        <f t="shared" si="4"/>
        <v>100</v>
      </c>
    </row>
    <row r="41" spans="3:15" s="113" customFormat="1" ht="13.5" customHeight="1">
      <c r="C41" s="124"/>
      <c r="D41" s="125">
        <v>3292</v>
      </c>
      <c r="E41" s="126" t="s">
        <v>71</v>
      </c>
      <c r="F41" s="89">
        <f>'posebni dio KN_NE VRIJEDI'!C107+'posebni dio KN_NE VRIJEDI'!C257</f>
        <v>431930</v>
      </c>
      <c r="G41" s="89">
        <f>'posebni dio KN_NE VRIJEDI'!D107+'posebni dio KN_NE VRIJEDI'!D257</f>
        <v>600000</v>
      </c>
      <c r="H41" s="89">
        <f>'posebni dio KN_NE VRIJEDI'!E107+'posebni dio KN_NE VRIJEDI'!E257</f>
        <v>800000</v>
      </c>
      <c r="I41" s="89">
        <f>'posebni dio KN_NE VRIJEDI'!F107+'posebni dio KN_NE VRIJEDI'!F257</f>
        <v>800000</v>
      </c>
      <c r="J41" s="89">
        <f>'posebni dio KN_NE VRIJEDI'!G107+'posebni dio KN_NE VRIJEDI'!G257</f>
        <v>800000</v>
      </c>
      <c r="K41" s="105">
        <f t="shared" si="1"/>
        <v>100</v>
      </c>
      <c r="L41" s="89">
        <f>'posebni dio KN_NE VRIJEDI'!I107+'posebni dio KN_NE VRIJEDI'!I257</f>
        <v>800000</v>
      </c>
      <c r="M41" s="127">
        <f t="shared" si="2"/>
        <v>100</v>
      </c>
      <c r="N41" s="89">
        <f>'posebni dio KN_NE VRIJEDI'!K107+'posebni dio KN_NE VRIJEDI'!K257</f>
        <v>800000</v>
      </c>
      <c r="O41" s="127">
        <f t="shared" si="4"/>
        <v>100</v>
      </c>
    </row>
    <row r="42" spans="3:15" s="113" customFormat="1" ht="13.5" customHeight="1">
      <c r="C42" s="124"/>
      <c r="D42" s="125">
        <v>3293</v>
      </c>
      <c r="E42" s="126" t="s">
        <v>72</v>
      </c>
      <c r="F42" s="89">
        <f>'posebni dio KN_NE VRIJEDI'!C108+'posebni dio KN_NE VRIJEDI'!C258+'posebni dio KN_NE VRIJEDI'!C409</f>
        <v>83312</v>
      </c>
      <c r="G42" s="89">
        <f>'posebni dio KN_NE VRIJEDI'!D108+'posebni dio KN_NE VRIJEDI'!D258+'posebni dio KN_NE VRIJEDI'!D409</f>
        <v>150000</v>
      </c>
      <c r="H42" s="89">
        <f>'posebni dio KN_NE VRIJEDI'!E108+'posebni dio KN_NE VRIJEDI'!E258+'posebni dio KN_NE VRIJEDI'!E409</f>
        <v>150000</v>
      </c>
      <c r="I42" s="89">
        <f>'posebni dio KN_NE VRIJEDI'!F108+'posebni dio KN_NE VRIJEDI'!F258+'posebni dio KN_NE VRIJEDI'!F409</f>
        <v>150000</v>
      </c>
      <c r="J42" s="89">
        <f>'posebni dio KN_NE VRIJEDI'!G108+'posebni dio KN_NE VRIJEDI'!G258+'posebni dio KN_NE VRIJEDI'!G409</f>
        <v>150000</v>
      </c>
      <c r="K42" s="105">
        <f t="shared" si="1"/>
        <v>100</v>
      </c>
      <c r="L42" s="89">
        <f>'posebni dio KN_NE VRIJEDI'!I108+'posebni dio KN_NE VRIJEDI'!I258+'posebni dio KN_NE VRIJEDI'!I409</f>
        <v>150000</v>
      </c>
      <c r="M42" s="127">
        <f t="shared" si="2"/>
        <v>100</v>
      </c>
      <c r="N42" s="89">
        <f>'posebni dio KN_NE VRIJEDI'!K108+'posebni dio KN_NE VRIJEDI'!K258+'posebni dio KN_NE VRIJEDI'!K409</f>
        <v>150000</v>
      </c>
      <c r="O42" s="127">
        <f t="shared" si="4"/>
        <v>100</v>
      </c>
    </row>
    <row r="43" spans="3:15" s="113" customFormat="1" ht="13.5" customHeight="1">
      <c r="C43" s="124"/>
      <c r="D43" s="125">
        <v>3294</v>
      </c>
      <c r="E43" s="126" t="s">
        <v>216</v>
      </c>
      <c r="F43" s="89">
        <f>'posebni dio KN_NE VRIJEDI'!C109+'posebni dio KN_NE VRIJEDI'!C259</f>
        <v>7020</v>
      </c>
      <c r="G43" s="89">
        <f>'posebni dio KN_NE VRIJEDI'!D109+'posebni dio KN_NE VRIJEDI'!D259</f>
        <v>30000</v>
      </c>
      <c r="H43" s="89">
        <f>'posebni dio KN_NE VRIJEDI'!E109+'posebni dio KN_NE VRIJEDI'!E259</f>
        <v>30000</v>
      </c>
      <c r="I43" s="89">
        <f>'posebni dio KN_NE VRIJEDI'!F109+'posebni dio KN_NE VRIJEDI'!F259</f>
        <v>30000</v>
      </c>
      <c r="J43" s="89">
        <f>'posebni dio KN_NE VRIJEDI'!G109+'posebni dio KN_NE VRIJEDI'!G259</f>
        <v>25000</v>
      </c>
      <c r="K43" s="105">
        <f t="shared" si="1"/>
        <v>83.33333333333334</v>
      </c>
      <c r="L43" s="89">
        <f>'posebni dio KN_NE VRIJEDI'!I109+'posebni dio KN_NE VRIJEDI'!I259</f>
        <v>25000</v>
      </c>
      <c r="M43" s="127">
        <f t="shared" si="2"/>
        <v>100</v>
      </c>
      <c r="N43" s="89">
        <f>'posebni dio KN_NE VRIJEDI'!K109+'posebni dio KN_NE VRIJEDI'!K259</f>
        <v>25000</v>
      </c>
      <c r="O43" s="127">
        <f t="shared" si="4"/>
        <v>100</v>
      </c>
    </row>
    <row r="44" spans="3:15" s="113" customFormat="1" ht="13.5" customHeight="1">
      <c r="C44" s="124"/>
      <c r="D44" s="125">
        <v>3295</v>
      </c>
      <c r="E44" s="126" t="s">
        <v>142</v>
      </c>
      <c r="F44" s="89">
        <f>'posebni dio KN_NE VRIJEDI'!C110+'posebni dio KN_NE VRIJEDI'!C260</f>
        <v>1781773</v>
      </c>
      <c r="G44" s="89">
        <f>'posebni dio KN_NE VRIJEDI'!D110+'posebni dio KN_NE VRIJEDI'!D260</f>
        <v>2250000</v>
      </c>
      <c r="H44" s="89">
        <f>'posebni dio KN_NE VRIJEDI'!E110+'posebni dio KN_NE VRIJEDI'!E260</f>
        <v>2250000</v>
      </c>
      <c r="I44" s="89">
        <f>'posebni dio KN_NE VRIJEDI'!F110+'posebni dio KN_NE VRIJEDI'!F260</f>
        <v>1250000</v>
      </c>
      <c r="J44" s="89">
        <f>'posebni dio KN_NE VRIJEDI'!G110+'posebni dio KN_NE VRIJEDI'!G260</f>
        <v>1300000</v>
      </c>
      <c r="K44" s="105">
        <f t="shared" si="1"/>
        <v>57.77777777777777</v>
      </c>
      <c r="L44" s="89">
        <f>'posebni dio KN_NE VRIJEDI'!I110+'posebni dio KN_NE VRIJEDI'!I260</f>
        <v>1300000</v>
      </c>
      <c r="M44" s="127">
        <f t="shared" si="2"/>
        <v>100</v>
      </c>
      <c r="N44" s="89">
        <f>'posebni dio KN_NE VRIJEDI'!K110+'posebni dio KN_NE VRIJEDI'!K260</f>
        <v>1300000</v>
      </c>
      <c r="O44" s="127">
        <f t="shared" si="4"/>
        <v>100</v>
      </c>
    </row>
    <row r="45" spans="3:15" s="113" customFormat="1" ht="13.5" customHeight="1">
      <c r="C45" s="124"/>
      <c r="D45" s="125">
        <v>3296</v>
      </c>
      <c r="E45" s="126" t="s">
        <v>162</v>
      </c>
      <c r="F45" s="89">
        <f>'posebni dio KN_NE VRIJEDI'!C111+'posebni dio KN_NE VRIJEDI'!C261</f>
        <v>2147548</v>
      </c>
      <c r="G45" s="89">
        <f>'posebni dio KN_NE VRIJEDI'!D111+'posebni dio KN_NE VRIJEDI'!D261</f>
        <v>2560000</v>
      </c>
      <c r="H45" s="89">
        <f>'posebni dio KN_NE VRIJEDI'!E111+'posebni dio KN_NE VRIJEDI'!E261</f>
        <v>2560000</v>
      </c>
      <c r="I45" s="89">
        <f>'posebni dio KN_NE VRIJEDI'!F111+'posebni dio KN_NE VRIJEDI'!F261</f>
        <v>2560000</v>
      </c>
      <c r="J45" s="89">
        <f>'posebni dio KN_NE VRIJEDI'!G111+'posebni dio KN_NE VRIJEDI'!G261</f>
        <v>2560000</v>
      </c>
      <c r="K45" s="105">
        <f t="shared" si="1"/>
        <v>100</v>
      </c>
      <c r="L45" s="89">
        <f>'posebni dio KN_NE VRIJEDI'!I111+'posebni dio KN_NE VRIJEDI'!I261</f>
        <v>2560000</v>
      </c>
      <c r="M45" s="127">
        <f t="shared" si="2"/>
        <v>100</v>
      </c>
      <c r="N45" s="89">
        <f>'posebni dio KN_NE VRIJEDI'!K111+'posebni dio KN_NE VRIJEDI'!K261</f>
        <v>2560000</v>
      </c>
      <c r="O45" s="127">
        <f t="shared" si="4"/>
        <v>100</v>
      </c>
    </row>
    <row r="46" spans="3:15" s="113" customFormat="1" ht="13.5" customHeight="1">
      <c r="C46" s="124"/>
      <c r="D46" s="125">
        <v>3299</v>
      </c>
      <c r="E46" s="126" t="s">
        <v>70</v>
      </c>
      <c r="F46" s="89">
        <f>'posebni dio KN_NE VRIJEDI'!C112+'posebni dio KN_NE VRIJEDI'!C262</f>
        <v>234777</v>
      </c>
      <c r="G46" s="89">
        <f>'posebni dio KN_NE VRIJEDI'!D112+'posebni dio KN_NE VRIJEDI'!D262</f>
        <v>140000</v>
      </c>
      <c r="H46" s="89">
        <f>'posebni dio KN_NE VRIJEDI'!E112+'posebni dio KN_NE VRIJEDI'!E262</f>
        <v>140000</v>
      </c>
      <c r="I46" s="89">
        <f>'posebni dio KN_NE VRIJEDI'!F112+'posebni dio KN_NE VRIJEDI'!F262</f>
        <v>240000</v>
      </c>
      <c r="J46" s="89">
        <f>'posebni dio KN_NE VRIJEDI'!G112+'posebni dio KN_NE VRIJEDI'!G262</f>
        <v>340000</v>
      </c>
      <c r="K46" s="105">
        <f t="shared" si="1"/>
        <v>242.85714285714283</v>
      </c>
      <c r="L46" s="89">
        <f>'posebni dio KN_NE VRIJEDI'!I112+'posebni dio KN_NE VRIJEDI'!I262</f>
        <v>340000</v>
      </c>
      <c r="M46" s="127">
        <f t="shared" si="2"/>
        <v>100</v>
      </c>
      <c r="N46" s="89">
        <f>'posebni dio KN_NE VRIJEDI'!K112+'posebni dio KN_NE VRIJEDI'!K262</f>
        <v>340000</v>
      </c>
      <c r="O46" s="127">
        <f t="shared" si="4"/>
        <v>100</v>
      </c>
    </row>
    <row r="47" spans="3:15" s="113" customFormat="1" ht="13.5">
      <c r="C47" s="124"/>
      <c r="D47" s="125"/>
      <c r="E47" s="126"/>
      <c r="F47" s="89"/>
      <c r="G47" s="89"/>
      <c r="H47" s="89"/>
      <c r="I47" s="89"/>
      <c r="J47" s="89"/>
      <c r="K47" s="105"/>
      <c r="L47" s="89"/>
      <c r="M47" s="127"/>
      <c r="N47" s="89"/>
      <c r="O47" s="127"/>
    </row>
    <row r="48" spans="2:15" s="113" customFormat="1" ht="13.5" customHeight="1">
      <c r="B48" s="123">
        <v>34</v>
      </c>
      <c r="C48" s="123"/>
      <c r="D48" s="173"/>
      <c r="E48" s="165" t="s">
        <v>16</v>
      </c>
      <c r="F48" s="92">
        <f>F49</f>
        <v>22968492</v>
      </c>
      <c r="G48" s="92">
        <f>G49</f>
        <v>21720000</v>
      </c>
      <c r="H48" s="92">
        <f>H49</f>
        <v>21720000</v>
      </c>
      <c r="I48" s="92">
        <f>I49</f>
        <v>21720000</v>
      </c>
      <c r="J48" s="92">
        <f>J49</f>
        <v>21120000</v>
      </c>
      <c r="K48" s="104">
        <f t="shared" si="1"/>
        <v>97.23756906077348</v>
      </c>
      <c r="L48" s="92">
        <f>L49</f>
        <v>21120000</v>
      </c>
      <c r="M48" s="122">
        <f t="shared" si="2"/>
        <v>100</v>
      </c>
      <c r="N48" s="92">
        <f>N49</f>
        <v>21120000</v>
      </c>
      <c r="O48" s="122">
        <f>N48/L48*100</f>
        <v>100</v>
      </c>
    </row>
    <row r="49" spans="3:15" s="113" customFormat="1" ht="13.5" customHeight="1">
      <c r="C49" s="123">
        <v>343</v>
      </c>
      <c r="D49" s="125"/>
      <c r="E49" s="162" t="s">
        <v>76</v>
      </c>
      <c r="F49" s="92">
        <f>SUM(F50:F53)</f>
        <v>22968492</v>
      </c>
      <c r="G49" s="92">
        <f>SUM(G50:G53)</f>
        <v>21720000</v>
      </c>
      <c r="H49" s="92">
        <f>SUM(H50:H53)</f>
        <v>21720000</v>
      </c>
      <c r="I49" s="92">
        <f>SUM(I50:I53)</f>
        <v>21720000</v>
      </c>
      <c r="J49" s="92">
        <f>SUM(J50:J53)</f>
        <v>21120000</v>
      </c>
      <c r="K49" s="104">
        <f t="shared" si="1"/>
        <v>97.23756906077348</v>
      </c>
      <c r="L49" s="92">
        <f>SUM(L50:L53)</f>
        <v>21120000</v>
      </c>
      <c r="M49" s="122">
        <f t="shared" si="2"/>
        <v>100</v>
      </c>
      <c r="N49" s="92">
        <f>SUM(N50:N53)</f>
        <v>21120000</v>
      </c>
      <c r="O49" s="122">
        <f>N49/L49*100</f>
        <v>100</v>
      </c>
    </row>
    <row r="50" spans="3:15" s="113" customFormat="1" ht="13.5" customHeight="1">
      <c r="C50" s="124"/>
      <c r="D50" s="124">
        <v>3431</v>
      </c>
      <c r="E50" s="164" t="s">
        <v>77</v>
      </c>
      <c r="F50" s="89">
        <f>'posebni dio KN_NE VRIJEDI'!C115+'posebni dio KN_NE VRIJEDI'!C265</f>
        <v>18590076</v>
      </c>
      <c r="G50" s="89">
        <f>'posebni dio KN_NE VRIJEDI'!D115+'posebni dio KN_NE VRIJEDI'!D265</f>
        <v>20000000</v>
      </c>
      <c r="H50" s="89">
        <f>'posebni dio KN_NE VRIJEDI'!E115+'posebni dio KN_NE VRIJEDI'!E265</f>
        <v>20000000</v>
      </c>
      <c r="I50" s="89">
        <f>'posebni dio KN_NE VRIJEDI'!F115+'posebni dio KN_NE VRIJEDI'!F265</f>
        <v>20000000</v>
      </c>
      <c r="J50" s="89">
        <f>'posebni dio KN_NE VRIJEDI'!G115+'posebni dio KN_NE VRIJEDI'!G265</f>
        <v>19500000</v>
      </c>
      <c r="K50" s="105">
        <f t="shared" si="1"/>
        <v>97.5</v>
      </c>
      <c r="L50" s="89">
        <f>'posebni dio KN_NE VRIJEDI'!I115+'posebni dio KN_NE VRIJEDI'!I265</f>
        <v>19500000</v>
      </c>
      <c r="M50" s="127">
        <f t="shared" si="2"/>
        <v>100</v>
      </c>
      <c r="N50" s="89">
        <f>'posebni dio KN_NE VRIJEDI'!K115+'posebni dio KN_NE VRIJEDI'!K265</f>
        <v>19500000</v>
      </c>
      <c r="O50" s="127">
        <f>N50/L50*100</f>
        <v>100</v>
      </c>
    </row>
    <row r="51" spans="3:15" s="113" customFormat="1" ht="27">
      <c r="C51" s="124"/>
      <c r="D51" s="124">
        <v>3432</v>
      </c>
      <c r="E51" s="140" t="s">
        <v>172</v>
      </c>
      <c r="F51" s="89">
        <f>'posebni dio KN_NE VRIJEDI'!C116+'posebni dio KN_NE VRIJEDI'!C412</f>
        <v>4020920</v>
      </c>
      <c r="G51" s="89">
        <f>'posebni dio KN_NE VRIJEDI'!D116+'posebni dio KN_NE VRIJEDI'!D412</f>
        <v>0</v>
      </c>
      <c r="H51" s="89">
        <f>'posebni dio KN_NE VRIJEDI'!E116+'posebni dio KN_NE VRIJEDI'!E412</f>
        <v>0</v>
      </c>
      <c r="I51" s="89">
        <f>'posebni dio KN_NE VRIJEDI'!F116+'posebni dio KN_NE VRIJEDI'!F412</f>
        <v>0</v>
      </c>
      <c r="J51" s="89">
        <f>'posebni dio KN_NE VRIJEDI'!G116+'posebni dio KN_NE VRIJEDI'!G412</f>
        <v>0</v>
      </c>
      <c r="K51" s="105" t="e">
        <f t="shared" si="1"/>
        <v>#DIV/0!</v>
      </c>
      <c r="L51" s="89">
        <f>'posebni dio KN_NE VRIJEDI'!I116+'posebni dio KN_NE VRIJEDI'!I412</f>
        <v>0</v>
      </c>
      <c r="M51" s="127"/>
      <c r="N51" s="89">
        <f>'posebni dio KN_NE VRIJEDI'!K116+'posebni dio KN_NE VRIJEDI'!K412</f>
        <v>0</v>
      </c>
      <c r="O51" s="127"/>
    </row>
    <row r="52" spans="3:15" s="113" customFormat="1" ht="13.5" customHeight="1">
      <c r="C52" s="124"/>
      <c r="D52" s="124">
        <v>3433</v>
      </c>
      <c r="E52" s="164" t="s">
        <v>78</v>
      </c>
      <c r="F52" s="89">
        <f>'posebni dio KN_NE VRIJEDI'!C117+'posebni dio KN_NE VRIJEDI'!C266</f>
        <v>357496</v>
      </c>
      <c r="G52" s="89">
        <f>'posebni dio KN_NE VRIJEDI'!D117+'posebni dio KN_NE VRIJEDI'!D266</f>
        <v>1510000</v>
      </c>
      <c r="H52" s="89">
        <f>'posebni dio KN_NE VRIJEDI'!E117+'posebni dio KN_NE VRIJEDI'!E266</f>
        <v>1510000</v>
      </c>
      <c r="I52" s="89">
        <f>'posebni dio KN_NE VRIJEDI'!F117+'posebni dio KN_NE VRIJEDI'!F266</f>
        <v>1510000</v>
      </c>
      <c r="J52" s="89">
        <f>'posebni dio KN_NE VRIJEDI'!G117+'posebni dio KN_NE VRIJEDI'!G266</f>
        <v>1510000</v>
      </c>
      <c r="K52" s="105">
        <f t="shared" si="1"/>
        <v>100</v>
      </c>
      <c r="L52" s="89">
        <f>'posebni dio KN_NE VRIJEDI'!I117+'posebni dio KN_NE VRIJEDI'!I266</f>
        <v>1510000</v>
      </c>
      <c r="M52" s="127">
        <f t="shared" si="2"/>
        <v>100</v>
      </c>
      <c r="N52" s="89">
        <f>'posebni dio KN_NE VRIJEDI'!K117+'posebni dio KN_NE VRIJEDI'!K266</f>
        <v>1510000</v>
      </c>
      <c r="O52" s="127">
        <f>N52/L52*100</f>
        <v>100</v>
      </c>
    </row>
    <row r="53" spans="3:15" s="113" customFormat="1" ht="13.5" customHeight="1">
      <c r="C53" s="124"/>
      <c r="D53" s="124">
        <v>3434</v>
      </c>
      <c r="E53" s="140" t="s">
        <v>121</v>
      </c>
      <c r="F53" s="89">
        <f>'posebni dio KN_NE VRIJEDI'!C118+'posebni dio KN_NE VRIJEDI'!C267</f>
        <v>0</v>
      </c>
      <c r="G53" s="89">
        <f>'posebni dio KN_NE VRIJEDI'!D118+'posebni dio KN_NE VRIJEDI'!D267</f>
        <v>210000</v>
      </c>
      <c r="H53" s="89">
        <f>'posebni dio KN_NE VRIJEDI'!E118+'posebni dio KN_NE VRIJEDI'!E267</f>
        <v>210000</v>
      </c>
      <c r="I53" s="89">
        <f>'posebni dio KN_NE VRIJEDI'!F118+'posebni dio KN_NE VRIJEDI'!F267</f>
        <v>210000</v>
      </c>
      <c r="J53" s="89">
        <f>'posebni dio KN_NE VRIJEDI'!G118+'posebni dio KN_NE VRIJEDI'!G267</f>
        <v>110000</v>
      </c>
      <c r="K53" s="105">
        <f t="shared" si="1"/>
        <v>52.38095238095239</v>
      </c>
      <c r="L53" s="89">
        <f>'posebni dio KN_NE VRIJEDI'!I118+'posebni dio KN_NE VRIJEDI'!I267</f>
        <v>110000</v>
      </c>
      <c r="M53" s="127">
        <f t="shared" si="2"/>
        <v>100</v>
      </c>
      <c r="N53" s="89">
        <f>'posebni dio KN_NE VRIJEDI'!K118+'posebni dio KN_NE VRIJEDI'!K267</f>
        <v>110000</v>
      </c>
      <c r="O53" s="127">
        <f>N53/L53*100</f>
        <v>100</v>
      </c>
    </row>
    <row r="54" spans="3:15" s="113" customFormat="1" ht="13.5">
      <c r="C54" s="124"/>
      <c r="D54" s="125"/>
      <c r="E54" s="166"/>
      <c r="F54" s="89"/>
      <c r="G54" s="89"/>
      <c r="H54" s="89"/>
      <c r="I54" s="89"/>
      <c r="J54" s="89"/>
      <c r="K54" s="105"/>
      <c r="L54" s="89"/>
      <c r="M54" s="127"/>
      <c r="N54" s="89"/>
      <c r="O54" s="127"/>
    </row>
    <row r="55" spans="2:15" s="113" customFormat="1" ht="13.5" customHeight="1">
      <c r="B55" s="108">
        <v>36</v>
      </c>
      <c r="C55" s="108"/>
      <c r="D55" s="159"/>
      <c r="E55" s="195" t="s">
        <v>274</v>
      </c>
      <c r="F55" s="92">
        <f aca="true" t="shared" si="5" ref="F55:N55">F56+F58</f>
        <v>125924037</v>
      </c>
      <c r="G55" s="92">
        <f t="shared" si="5"/>
        <v>123867000</v>
      </c>
      <c r="H55" s="92">
        <f t="shared" si="5"/>
        <v>123867000</v>
      </c>
      <c r="I55" s="92">
        <f>I56+I58</f>
        <v>123867000</v>
      </c>
      <c r="J55" s="92">
        <f t="shared" si="5"/>
        <v>110000000</v>
      </c>
      <c r="K55" s="104">
        <f t="shared" si="1"/>
        <v>88.80492786617906</v>
      </c>
      <c r="L55" s="92">
        <f t="shared" si="5"/>
        <v>77000000</v>
      </c>
      <c r="M55" s="127">
        <f t="shared" si="2"/>
        <v>70</v>
      </c>
      <c r="N55" s="92">
        <f t="shared" si="5"/>
        <v>57000000</v>
      </c>
      <c r="O55" s="127">
        <f>N55/L55*100</f>
        <v>74.02597402597402</v>
      </c>
    </row>
    <row r="56" spans="3:15" s="113" customFormat="1" ht="13.5" customHeight="1">
      <c r="C56" s="108">
        <v>363</v>
      </c>
      <c r="D56" s="159"/>
      <c r="E56" s="195" t="s">
        <v>275</v>
      </c>
      <c r="F56" s="92">
        <f aca="true" t="shared" si="6" ref="F56:N56">SUM(F57)</f>
        <v>125902277</v>
      </c>
      <c r="G56" s="92">
        <f t="shared" si="6"/>
        <v>123867000</v>
      </c>
      <c r="H56" s="92">
        <f t="shared" si="6"/>
        <v>123867000</v>
      </c>
      <c r="I56" s="92">
        <f t="shared" si="6"/>
        <v>123867000</v>
      </c>
      <c r="J56" s="92">
        <f t="shared" si="6"/>
        <v>110000000</v>
      </c>
      <c r="K56" s="104">
        <f t="shared" si="1"/>
        <v>88.80492786617906</v>
      </c>
      <c r="L56" s="92">
        <f t="shared" si="6"/>
        <v>77000000</v>
      </c>
      <c r="M56" s="127">
        <f t="shared" si="2"/>
        <v>70</v>
      </c>
      <c r="N56" s="92">
        <f t="shared" si="6"/>
        <v>57000000</v>
      </c>
      <c r="O56" s="127">
        <f>N56/L56*100</f>
        <v>74.02597402597402</v>
      </c>
    </row>
    <row r="57" spans="4:15" s="113" customFormat="1" ht="13.5" customHeight="1">
      <c r="D57" s="196">
        <v>3631</v>
      </c>
      <c r="E57" s="197" t="s">
        <v>276</v>
      </c>
      <c r="F57" s="89">
        <f>'posebni dio KN_NE VRIJEDI'!C11+'posebni dio KN_NE VRIJEDI'!C33+'posebni dio KN_NE VRIJEDI'!C43</f>
        <v>125902277</v>
      </c>
      <c r="G57" s="89">
        <f>'posebni dio KN_NE VRIJEDI'!D11+'posebni dio KN_NE VRIJEDI'!D33+'posebni dio KN_NE VRIJEDI'!D43</f>
        <v>123867000</v>
      </c>
      <c r="H57" s="89">
        <f>'posebni dio KN_NE VRIJEDI'!E11+'posebni dio KN_NE VRIJEDI'!E33+'posebni dio KN_NE VRIJEDI'!E43</f>
        <v>123867000</v>
      </c>
      <c r="I57" s="89">
        <f>'posebni dio KN_NE VRIJEDI'!F11+'posebni dio KN_NE VRIJEDI'!F33+'posebni dio KN_NE VRIJEDI'!F43</f>
        <v>123867000</v>
      </c>
      <c r="J57" s="89">
        <f>'posebni dio KN_NE VRIJEDI'!G11+'posebni dio KN_NE VRIJEDI'!G33+'posebni dio KN_NE VRIJEDI'!G43</f>
        <v>110000000</v>
      </c>
      <c r="K57" s="105">
        <f t="shared" si="1"/>
        <v>88.80492786617906</v>
      </c>
      <c r="L57" s="89">
        <f>'posebni dio KN_NE VRIJEDI'!I11+'posebni dio KN_NE VRIJEDI'!I33+'posebni dio KN_NE VRIJEDI'!I43</f>
        <v>77000000</v>
      </c>
      <c r="M57" s="127">
        <f t="shared" si="2"/>
        <v>70</v>
      </c>
      <c r="N57" s="89">
        <f>'posebni dio KN_NE VRIJEDI'!K11+'posebni dio KN_NE VRIJEDI'!K33+'posebni dio KN_NE VRIJEDI'!K43</f>
        <v>57000000</v>
      </c>
      <c r="O57" s="127">
        <f>N57/L57*100</f>
        <v>74.02597402597402</v>
      </c>
    </row>
    <row r="58" spans="3:15" s="113" customFormat="1" ht="13.5" customHeight="1">
      <c r="C58" s="199">
        <v>368</v>
      </c>
      <c r="D58" s="200"/>
      <c r="E58" s="142" t="s">
        <v>278</v>
      </c>
      <c r="F58" s="92">
        <f aca="true" t="shared" si="7" ref="F58:N58">F59</f>
        <v>21760</v>
      </c>
      <c r="G58" s="92">
        <f t="shared" si="7"/>
        <v>0</v>
      </c>
      <c r="H58" s="92">
        <f t="shared" si="7"/>
        <v>0</v>
      </c>
      <c r="I58" s="92">
        <f t="shared" si="7"/>
        <v>0</v>
      </c>
      <c r="J58" s="92">
        <f t="shared" si="7"/>
        <v>0</v>
      </c>
      <c r="K58" s="105" t="e">
        <f t="shared" si="1"/>
        <v>#DIV/0!</v>
      </c>
      <c r="L58" s="92">
        <f t="shared" si="7"/>
        <v>0</v>
      </c>
      <c r="M58" s="127" t="e">
        <f t="shared" si="2"/>
        <v>#DIV/0!</v>
      </c>
      <c r="N58" s="92">
        <f t="shared" si="7"/>
        <v>0</v>
      </c>
      <c r="O58" s="127" t="e">
        <f>N58/L58*100</f>
        <v>#DIV/0!</v>
      </c>
    </row>
    <row r="59" spans="4:15" s="113" customFormat="1" ht="13.5" customHeight="1">
      <c r="D59" s="200">
        <v>3681</v>
      </c>
      <c r="E59" s="69" t="s">
        <v>279</v>
      </c>
      <c r="F59" s="89">
        <f>'posebni dio KN_NE VRIJEDI'!C482</f>
        <v>21760</v>
      </c>
      <c r="G59" s="89">
        <f>'posebni dio KN_NE VRIJEDI'!D482</f>
        <v>0</v>
      </c>
      <c r="H59" s="89">
        <f>'posebni dio KN_NE VRIJEDI'!E482</f>
        <v>0</v>
      </c>
      <c r="I59" s="89">
        <f>'posebni dio KN_NE VRIJEDI'!F482</f>
        <v>0</v>
      </c>
      <c r="J59" s="89">
        <f>'posebni dio KN_NE VRIJEDI'!G482</f>
        <v>0</v>
      </c>
      <c r="K59" s="105" t="e">
        <f t="shared" si="1"/>
        <v>#DIV/0!</v>
      </c>
      <c r="L59" s="89">
        <f>'posebni dio KN_NE VRIJEDI'!I482</f>
        <v>0</v>
      </c>
      <c r="M59" s="127" t="e">
        <f t="shared" si="2"/>
        <v>#DIV/0!</v>
      </c>
      <c r="N59" s="89">
        <f>'posebni dio KN_NE VRIJEDI'!K482</f>
        <v>0</v>
      </c>
      <c r="O59" s="127" t="e">
        <f>N59/L59*100</f>
        <v>#DIV/0!</v>
      </c>
    </row>
    <row r="60" spans="3:15" s="113" customFormat="1" ht="13.5" customHeight="1">
      <c r="C60" s="124"/>
      <c r="D60" s="125"/>
      <c r="E60" s="166"/>
      <c r="F60" s="89"/>
      <c r="G60" s="89"/>
      <c r="H60" s="89"/>
      <c r="I60" s="89"/>
      <c r="J60" s="89"/>
      <c r="K60" s="105"/>
      <c r="L60" s="89"/>
      <c r="M60" s="127"/>
      <c r="N60" s="89"/>
      <c r="O60" s="127"/>
    </row>
    <row r="61" spans="2:15" s="113" customFormat="1" ht="24" customHeight="1">
      <c r="B61" s="123">
        <v>37</v>
      </c>
      <c r="C61" s="123"/>
      <c r="D61" s="176"/>
      <c r="E61" s="107" t="s">
        <v>129</v>
      </c>
      <c r="F61" s="92">
        <f>F62+F66</f>
        <v>32056955496</v>
      </c>
      <c r="G61" s="92">
        <f>G62+G66</f>
        <v>28979381000</v>
      </c>
      <c r="H61" s="92">
        <f>H62+H66</f>
        <v>31479681000</v>
      </c>
      <c r="I61" s="92">
        <f>I62+I66</f>
        <v>32339152000</v>
      </c>
      <c r="J61" s="92">
        <f>J62+J66</f>
        <v>34802322000</v>
      </c>
      <c r="K61" s="104">
        <f t="shared" si="1"/>
        <v>110.55487506369586</v>
      </c>
      <c r="L61" s="92">
        <f>L62+L66</f>
        <v>36439410000</v>
      </c>
      <c r="M61" s="104">
        <f t="shared" si="2"/>
        <v>104.70396199426004</v>
      </c>
      <c r="N61" s="92">
        <f>N62+N66</f>
        <v>37316086000</v>
      </c>
      <c r="O61" s="104">
        <f>N61/L61*100</f>
        <v>102.40584575875404</v>
      </c>
    </row>
    <row r="62" spans="3:15" s="113" customFormat="1" ht="30" customHeight="1">
      <c r="C62" s="123">
        <v>371</v>
      </c>
      <c r="D62" s="176"/>
      <c r="E62" s="107" t="s">
        <v>126</v>
      </c>
      <c r="F62" s="92">
        <f>SUM(F63:F65)</f>
        <v>32056929304</v>
      </c>
      <c r="G62" s="92">
        <f>SUM(G63:G65)</f>
        <v>28979381000</v>
      </c>
      <c r="H62" s="92">
        <f>SUM(H63:H65)</f>
        <v>31479381000</v>
      </c>
      <c r="I62" s="92">
        <f>SUM(I63:I65)</f>
        <v>32338852000</v>
      </c>
      <c r="J62" s="92">
        <f>SUM(J63:J65)</f>
        <v>34801972000</v>
      </c>
      <c r="K62" s="104">
        <f t="shared" si="1"/>
        <v>110.55481681803083</v>
      </c>
      <c r="L62" s="92">
        <f>SUM(L63:L65)</f>
        <v>36439060000</v>
      </c>
      <c r="M62" s="104">
        <f t="shared" si="2"/>
        <v>104.70400930154187</v>
      </c>
      <c r="N62" s="92">
        <f>SUM(N63:N65)</f>
        <v>37315736000</v>
      </c>
      <c r="O62" s="104">
        <f>N62/L62*100</f>
        <v>102.40586886708934</v>
      </c>
    </row>
    <row r="63" spans="3:15" s="113" customFormat="1" ht="40.5">
      <c r="C63" s="123"/>
      <c r="D63" s="177">
        <v>3711</v>
      </c>
      <c r="E63" s="150" t="s">
        <v>159</v>
      </c>
      <c r="F63" s="89">
        <f>'posebni dio KN_NE VRIJEDI'!C59+'posebni dio KN_NE VRIJEDI'!C134+'posebni dio KN_NE VRIJEDI'!C139+'posebni dio KN_NE VRIJEDI'!C144+'posebni dio KN_NE VRIJEDI'!C149+'posebni dio KN_NE VRIJEDI'!C154+'posebni dio KN_NE VRIJEDI'!C159+'posebni dio KN_NE VRIJEDI'!C164+'posebni dio KN_NE VRIJEDI'!C176+'posebni dio KN_NE VRIJEDI'!C169+'posebni dio KN_NE VRIJEDI'!C66+'posebni dio KN_NE VRIJEDI'!C121+'posebni dio KN_NE VRIJEDI'!C14+'posebni dio KN_NE VRIJEDI'!C36+'posebni dio KN_NE VRIJEDI'!C46</f>
        <v>3315462206</v>
      </c>
      <c r="G63" s="89">
        <f>'posebni dio KN_NE VRIJEDI'!D59+'posebni dio KN_NE VRIJEDI'!D134+'posebni dio KN_NE VRIJEDI'!D139+'posebni dio KN_NE VRIJEDI'!D144+'posebni dio KN_NE VRIJEDI'!D149+'posebni dio KN_NE VRIJEDI'!D154+'posebni dio KN_NE VRIJEDI'!D159+'posebni dio KN_NE VRIJEDI'!D164+'posebni dio KN_NE VRIJEDI'!D176+'posebni dio KN_NE VRIJEDI'!D169+'posebni dio KN_NE VRIJEDI'!D66+'posebni dio KN_NE VRIJEDI'!D121</f>
        <v>3150933000</v>
      </c>
      <c r="H63" s="89">
        <f>'posebni dio KN_NE VRIJEDI'!E59+'posebni dio KN_NE VRIJEDI'!E134+'posebni dio KN_NE VRIJEDI'!E139+'posebni dio KN_NE VRIJEDI'!E144+'posebni dio KN_NE VRIJEDI'!E149+'posebni dio KN_NE VRIJEDI'!E154+'posebni dio KN_NE VRIJEDI'!E159+'posebni dio KN_NE VRIJEDI'!E164+'posebni dio KN_NE VRIJEDI'!E176+'posebni dio KN_NE VRIJEDI'!E169+'posebni dio KN_NE VRIJEDI'!E66+'posebni dio KN_NE VRIJEDI'!E121</f>
        <v>3380933000</v>
      </c>
      <c r="I63" s="89">
        <f>'posebni dio KN_NE VRIJEDI'!F59+'posebni dio KN_NE VRIJEDI'!F134+'posebni dio KN_NE VRIJEDI'!F139+'posebni dio KN_NE VRIJEDI'!F144+'posebni dio KN_NE VRIJEDI'!F149+'posebni dio KN_NE VRIJEDI'!F154+'posebni dio KN_NE VRIJEDI'!F159+'posebni dio KN_NE VRIJEDI'!F164+'posebni dio KN_NE VRIJEDI'!F176+'posebni dio KN_NE VRIJEDI'!F169+'posebni dio KN_NE VRIJEDI'!F66+'posebni dio KN_NE VRIJEDI'!F121</f>
        <v>3508433000</v>
      </c>
      <c r="J63" s="89">
        <f>'posebni dio KN_NE VRIJEDI'!G59+'posebni dio KN_NE VRIJEDI'!G134+'posebni dio KN_NE VRIJEDI'!G139+'posebni dio KN_NE VRIJEDI'!G144+'posebni dio KN_NE VRIJEDI'!G149+'posebni dio KN_NE VRIJEDI'!G154+'posebni dio KN_NE VRIJEDI'!G159+'posebni dio KN_NE VRIJEDI'!G164+'posebni dio KN_NE VRIJEDI'!G176+'posebni dio KN_NE VRIJEDI'!G169+'posebni dio KN_NE VRIJEDI'!G66+'posebni dio KN_NE VRIJEDI'!G121</f>
        <v>3674352000</v>
      </c>
      <c r="K63" s="105">
        <f t="shared" si="1"/>
        <v>108.67863989023148</v>
      </c>
      <c r="L63" s="89">
        <f>'posebni dio KN_NE VRIJEDI'!I59+'posebni dio KN_NE VRIJEDI'!I134+'posebni dio KN_NE VRIJEDI'!I139+'posebni dio KN_NE VRIJEDI'!I144+'posebni dio KN_NE VRIJEDI'!I149+'posebni dio KN_NE VRIJEDI'!I154+'posebni dio KN_NE VRIJEDI'!I159+'posebni dio KN_NE VRIJEDI'!I164+'posebni dio KN_NE VRIJEDI'!I176+'posebni dio KN_NE VRIJEDI'!I169+'posebni dio KN_NE VRIJEDI'!I66+'posebni dio KN_NE VRIJEDI'!I121</f>
        <v>3938500000</v>
      </c>
      <c r="M63" s="105">
        <f t="shared" si="2"/>
        <v>107.18896828610869</v>
      </c>
      <c r="N63" s="89">
        <f>'posebni dio KN_NE VRIJEDI'!K59+'posebni dio KN_NE VRIJEDI'!K134+'posebni dio KN_NE VRIJEDI'!K139+'posebni dio KN_NE VRIJEDI'!K144+'posebni dio KN_NE VRIJEDI'!K149+'posebni dio KN_NE VRIJEDI'!K154+'posebni dio KN_NE VRIJEDI'!K159+'posebni dio KN_NE VRIJEDI'!K164+'posebni dio KN_NE VRIJEDI'!K176+'posebni dio KN_NE VRIJEDI'!K169+'posebni dio KN_NE VRIJEDI'!K66+'posebni dio KN_NE VRIJEDI'!K121</f>
        <v>4009000000</v>
      </c>
      <c r="O63" s="105">
        <f>N63/L63*100</f>
        <v>101.79002158182048</v>
      </c>
    </row>
    <row r="64" spans="3:15" s="113" customFormat="1" ht="40.5">
      <c r="C64" s="124"/>
      <c r="D64" s="177">
        <v>3712</v>
      </c>
      <c r="E64" s="150" t="s">
        <v>148</v>
      </c>
      <c r="F64" s="89">
        <f>'posebni dio KN_NE VRIJEDI'!C15+'posebni dio KN_NE VRIJEDI'!C21+'posebni dio KN_NE VRIJEDI'!C27+'posebni dio KN_NE VRIJEDI'!C37+'posebni dio KN_NE VRIJEDI'!C47+'posebni dio KN_NE VRIJEDI'!C53+'posebni dio KN_NE VRIJEDI'!C60+'posebni dio KN_NE VRIJEDI'!C67+'posebni dio KN_NE VRIJEDI'!C170+'posebni dio KN_NE VRIJEDI'!C217</f>
        <v>8230427846</v>
      </c>
      <c r="G64" s="89">
        <f>'posebni dio KN_NE VRIJEDI'!D15+'posebni dio KN_NE VRIJEDI'!D21+'posebni dio KN_NE VRIJEDI'!D27+'posebni dio KN_NE VRIJEDI'!D37+'posebni dio KN_NE VRIJEDI'!D47+'posebni dio KN_NE VRIJEDI'!D53+'posebni dio KN_NE VRIJEDI'!D60+'posebni dio KN_NE VRIJEDI'!D67+'posebni dio KN_NE VRIJEDI'!D170+'posebni dio KN_NE VRIJEDI'!D217</f>
        <v>8406153000</v>
      </c>
      <c r="H64" s="89">
        <f>'posebni dio KN_NE VRIJEDI'!E15+'posebni dio KN_NE VRIJEDI'!E21+'posebni dio KN_NE VRIJEDI'!E27+'posebni dio KN_NE VRIJEDI'!E37+'posebni dio KN_NE VRIJEDI'!E47+'posebni dio KN_NE VRIJEDI'!E53+'posebni dio KN_NE VRIJEDI'!E60+'posebni dio KN_NE VRIJEDI'!E67+'posebni dio KN_NE VRIJEDI'!E170+'posebni dio KN_NE VRIJEDI'!E217</f>
        <v>8996153000</v>
      </c>
      <c r="I64" s="89">
        <f>'posebni dio KN_NE VRIJEDI'!F15+'posebni dio KN_NE VRIJEDI'!F21+'posebni dio KN_NE VRIJEDI'!F27+'posebni dio KN_NE VRIJEDI'!F37+'posebni dio KN_NE VRIJEDI'!F47+'posebni dio KN_NE VRIJEDI'!F53+'posebni dio KN_NE VRIJEDI'!F60+'posebni dio KN_NE VRIJEDI'!F67+'posebni dio KN_NE VRIJEDI'!F170+'posebni dio KN_NE VRIJEDI'!F217</f>
        <v>9232320000</v>
      </c>
      <c r="J64" s="89">
        <f>'posebni dio KN_NE VRIJEDI'!G15+'posebni dio KN_NE VRIJEDI'!G21+'posebni dio KN_NE VRIJEDI'!G27+'posebni dio KN_NE VRIJEDI'!G37+'posebni dio KN_NE VRIJEDI'!G47+'posebni dio KN_NE VRIJEDI'!G53+'posebni dio KN_NE VRIJEDI'!G60+'posebni dio KN_NE VRIJEDI'!G67+'posebni dio KN_NE VRIJEDI'!G170+'posebni dio KN_NE VRIJEDI'!G217</f>
        <v>9486023000</v>
      </c>
      <c r="K64" s="105">
        <f t="shared" si="1"/>
        <v>105.44532757502012</v>
      </c>
      <c r="L64" s="89">
        <f>'posebni dio KN_NE VRIJEDI'!I15+'posebni dio KN_NE VRIJEDI'!I21+'posebni dio KN_NE VRIJEDI'!I27+'posebni dio KN_NE VRIJEDI'!I37+'posebni dio KN_NE VRIJEDI'!I47+'posebni dio KN_NE VRIJEDI'!I53+'posebni dio KN_NE VRIJEDI'!I60+'posebni dio KN_NE VRIJEDI'!I67+'posebni dio KN_NE VRIJEDI'!I170+'posebni dio KN_NE VRIJEDI'!I217</f>
        <v>10017400000</v>
      </c>
      <c r="M64" s="105">
        <f t="shared" si="2"/>
        <v>105.60168365604848</v>
      </c>
      <c r="N64" s="89">
        <f>'posebni dio KN_NE VRIJEDI'!K15+'posebni dio KN_NE VRIJEDI'!K21+'posebni dio KN_NE VRIJEDI'!K27+'posebni dio KN_NE VRIJEDI'!K37+'posebni dio KN_NE VRIJEDI'!K47+'posebni dio KN_NE VRIJEDI'!K53+'posebni dio KN_NE VRIJEDI'!K60+'posebni dio KN_NE VRIJEDI'!K67+'posebni dio KN_NE VRIJEDI'!K170+'posebni dio KN_NE VRIJEDI'!K217</f>
        <v>10452624000</v>
      </c>
      <c r="O64" s="105">
        <f>N64/L64*100</f>
        <v>104.34468025635395</v>
      </c>
    </row>
    <row r="65" spans="3:15" s="113" customFormat="1" ht="27.75" customHeight="1">
      <c r="C65" s="124"/>
      <c r="D65" s="177">
        <v>3714</v>
      </c>
      <c r="E65" s="141" t="s">
        <v>161</v>
      </c>
      <c r="F65" s="89">
        <f>'posebni dio KN_NE VRIJEDI'!C16+'posebni dio KN_NE VRIJEDI'!C22+'posebni dio KN_NE VRIJEDI'!C28+'posebni dio KN_NE VRIJEDI'!C38+'posebni dio KN_NE VRIJEDI'!C48+'posebni dio KN_NE VRIJEDI'!C54+'posebni dio KN_NE VRIJEDI'!C61+'posebni dio KN_NE VRIJEDI'!C68+'posebni dio KN_NE VRIJEDI'!C171+'posebni dio KN_NE VRIJEDI'!C218</f>
        <v>20511039252</v>
      </c>
      <c r="G65" s="89">
        <f>'posebni dio KN_NE VRIJEDI'!D16+'posebni dio KN_NE VRIJEDI'!D22+'posebni dio KN_NE VRIJEDI'!D28+'posebni dio KN_NE VRIJEDI'!D38+'posebni dio KN_NE VRIJEDI'!D48+'posebni dio KN_NE VRIJEDI'!D54+'posebni dio KN_NE VRIJEDI'!D61+'posebni dio KN_NE VRIJEDI'!D68+'posebni dio KN_NE VRIJEDI'!D171+'posebni dio KN_NE VRIJEDI'!D218</f>
        <v>17422295000</v>
      </c>
      <c r="H65" s="89">
        <f>'posebni dio KN_NE VRIJEDI'!E16+'posebni dio KN_NE VRIJEDI'!E22+'posebni dio KN_NE VRIJEDI'!E28+'posebni dio KN_NE VRIJEDI'!E38+'posebni dio KN_NE VRIJEDI'!E48+'posebni dio KN_NE VRIJEDI'!E54+'posebni dio KN_NE VRIJEDI'!E61+'posebni dio KN_NE VRIJEDI'!E68+'posebni dio KN_NE VRIJEDI'!E171+'posebni dio KN_NE VRIJEDI'!E218</f>
        <v>19102295000</v>
      </c>
      <c r="I65" s="89">
        <f>'posebni dio KN_NE VRIJEDI'!F16+'posebni dio KN_NE VRIJEDI'!F22+'posebni dio KN_NE VRIJEDI'!F28+'posebni dio KN_NE VRIJEDI'!F38+'posebni dio KN_NE VRIJEDI'!F48+'posebni dio KN_NE VRIJEDI'!F54+'posebni dio KN_NE VRIJEDI'!F61+'posebni dio KN_NE VRIJEDI'!F68+'posebni dio KN_NE VRIJEDI'!F171+'posebni dio KN_NE VRIJEDI'!F218</f>
        <v>19598099000</v>
      </c>
      <c r="J65" s="89">
        <f>'posebni dio KN_NE VRIJEDI'!G16+'posebni dio KN_NE VRIJEDI'!G22+'posebni dio KN_NE VRIJEDI'!G28+'posebni dio KN_NE VRIJEDI'!G38+'posebni dio KN_NE VRIJEDI'!G48+'posebni dio KN_NE VRIJEDI'!G54+'posebni dio KN_NE VRIJEDI'!G61+'posebni dio KN_NE VRIJEDI'!G68+'posebni dio KN_NE VRIJEDI'!G171+'posebni dio KN_NE VRIJEDI'!G218</f>
        <v>21641597000</v>
      </c>
      <c r="K65" s="105">
        <f t="shared" si="1"/>
        <v>113.29317759986431</v>
      </c>
      <c r="L65" s="89">
        <f>'posebni dio KN_NE VRIJEDI'!I16+'posebni dio KN_NE VRIJEDI'!I22+'posebni dio KN_NE VRIJEDI'!I28+'posebni dio KN_NE VRIJEDI'!I38+'posebni dio KN_NE VRIJEDI'!I48+'posebni dio KN_NE VRIJEDI'!I54+'posebni dio KN_NE VRIJEDI'!I61+'posebni dio KN_NE VRIJEDI'!I68+'posebni dio KN_NE VRIJEDI'!I171+'posebni dio KN_NE VRIJEDI'!I218</f>
        <v>22483160000</v>
      </c>
      <c r="M65" s="105">
        <f t="shared" si="2"/>
        <v>103.8886363145936</v>
      </c>
      <c r="N65" s="89">
        <f>'posebni dio KN_NE VRIJEDI'!K16+'posebni dio KN_NE VRIJEDI'!K22+'posebni dio KN_NE VRIJEDI'!K28+'posebni dio KN_NE VRIJEDI'!K38+'posebni dio KN_NE VRIJEDI'!K48+'posebni dio KN_NE VRIJEDI'!K54+'posebni dio KN_NE VRIJEDI'!K61+'posebni dio KN_NE VRIJEDI'!K68+'posebni dio KN_NE VRIJEDI'!K171+'posebni dio KN_NE VRIJEDI'!K218</f>
        <v>22854112000</v>
      </c>
      <c r="O65" s="105">
        <f>N65/L65*100</f>
        <v>101.64991042184461</v>
      </c>
    </row>
    <row r="66" spans="3:15" s="113" customFormat="1" ht="19.5" customHeight="1">
      <c r="C66" s="123">
        <v>372</v>
      </c>
      <c r="D66" s="168"/>
      <c r="E66" s="107" t="s">
        <v>131</v>
      </c>
      <c r="F66" s="92">
        <f>F67</f>
        <v>26192</v>
      </c>
      <c r="G66" s="92">
        <f>G67</f>
        <v>0</v>
      </c>
      <c r="H66" s="92">
        <f>H67</f>
        <v>300000</v>
      </c>
      <c r="I66" s="92">
        <f>I67</f>
        <v>300000</v>
      </c>
      <c r="J66" s="92">
        <f>J67</f>
        <v>350000</v>
      </c>
      <c r="K66" s="104">
        <f t="shared" si="1"/>
        <v>116.66666666666667</v>
      </c>
      <c r="L66" s="92">
        <f>L67</f>
        <v>350000</v>
      </c>
      <c r="M66" s="104"/>
      <c r="N66" s="92">
        <f>N67</f>
        <v>350000</v>
      </c>
      <c r="O66" s="104"/>
    </row>
    <row r="67" spans="3:15" s="113" customFormat="1" ht="17.25" customHeight="1">
      <c r="C67" s="124"/>
      <c r="D67" s="168">
        <v>3721</v>
      </c>
      <c r="E67" s="141" t="s">
        <v>128</v>
      </c>
      <c r="F67" s="89">
        <f>'posebni dio KN_NE VRIJEDI'!C123</f>
        <v>26192</v>
      </c>
      <c r="G67" s="89">
        <f>'posebni dio KN_NE VRIJEDI'!D123</f>
        <v>0</v>
      </c>
      <c r="H67" s="89">
        <f>'posebni dio KN_NE VRIJEDI'!E123</f>
        <v>300000</v>
      </c>
      <c r="I67" s="89">
        <f>'posebni dio KN_NE VRIJEDI'!F123</f>
        <v>300000</v>
      </c>
      <c r="J67" s="89">
        <f>'posebni dio KN_NE VRIJEDI'!G123</f>
        <v>350000</v>
      </c>
      <c r="K67" s="105">
        <f t="shared" si="1"/>
        <v>116.66666666666667</v>
      </c>
      <c r="L67" s="89">
        <f>'posebni dio KN_NE VRIJEDI'!I123</f>
        <v>350000</v>
      </c>
      <c r="M67" s="105"/>
      <c r="N67" s="89">
        <f>'posebni dio KN_NE VRIJEDI'!K123</f>
        <v>350000</v>
      </c>
      <c r="O67" s="105"/>
    </row>
    <row r="68" spans="3:15" s="113" customFormat="1" ht="13.5">
      <c r="C68" s="124"/>
      <c r="D68" s="173"/>
      <c r="E68" s="141"/>
      <c r="F68" s="89"/>
      <c r="G68" s="89"/>
      <c r="H68" s="89"/>
      <c r="I68" s="89"/>
      <c r="J68" s="89"/>
      <c r="K68" s="105"/>
      <c r="L68" s="89"/>
      <c r="M68" s="127"/>
      <c r="N68" s="89"/>
      <c r="O68" s="127"/>
    </row>
    <row r="69" spans="2:15" s="113" customFormat="1" ht="13.5" customHeight="1">
      <c r="B69" s="123">
        <v>38</v>
      </c>
      <c r="C69" s="123"/>
      <c r="D69" s="178"/>
      <c r="E69" s="107" t="s">
        <v>217</v>
      </c>
      <c r="F69" s="92">
        <f>F70+F72</f>
        <v>5835034</v>
      </c>
      <c r="G69" s="92">
        <f aca="true" t="shared" si="8" ref="G69:L69">G70+G72</f>
        <v>10320000</v>
      </c>
      <c r="H69" s="92">
        <f>H70+H72</f>
        <v>10320000</v>
      </c>
      <c r="I69" s="92">
        <f>I70+I72</f>
        <v>4150000</v>
      </c>
      <c r="J69" s="92">
        <f t="shared" si="8"/>
        <v>6100000</v>
      </c>
      <c r="K69" s="104">
        <f aca="true" t="shared" si="9" ref="K69:K96">J69/H69*100</f>
        <v>59.10852713178295</v>
      </c>
      <c r="L69" s="92">
        <f t="shared" si="8"/>
        <v>6100000</v>
      </c>
      <c r="M69" s="122">
        <f t="shared" si="2"/>
        <v>100</v>
      </c>
      <c r="N69" s="92">
        <f>N70+N72</f>
        <v>6100000</v>
      </c>
      <c r="O69" s="122">
        <f>N69/L69*100</f>
        <v>100</v>
      </c>
    </row>
    <row r="70" spans="2:15" s="113" customFormat="1" ht="13.5" customHeight="1">
      <c r="B70" s="123"/>
      <c r="C70" s="123">
        <v>381</v>
      </c>
      <c r="D70" s="178"/>
      <c r="E70" s="107" t="s">
        <v>219</v>
      </c>
      <c r="F70" s="92">
        <f aca="true" t="shared" si="10" ref="F70:N70">SUM(F71)</f>
        <v>0</v>
      </c>
      <c r="G70" s="92">
        <f t="shared" si="10"/>
        <v>200000</v>
      </c>
      <c r="H70" s="92">
        <f t="shared" si="10"/>
        <v>200000</v>
      </c>
      <c r="I70" s="92">
        <f t="shared" si="10"/>
        <v>100000</v>
      </c>
      <c r="J70" s="92">
        <f t="shared" si="10"/>
        <v>100000</v>
      </c>
      <c r="K70" s="104">
        <f t="shared" si="9"/>
        <v>50</v>
      </c>
      <c r="L70" s="92">
        <f t="shared" si="10"/>
        <v>100000</v>
      </c>
      <c r="M70" s="122">
        <f t="shared" si="2"/>
        <v>100</v>
      </c>
      <c r="N70" s="92">
        <f t="shared" si="10"/>
        <v>100000</v>
      </c>
      <c r="O70" s="122">
        <f>N70/L70*100</f>
        <v>100</v>
      </c>
    </row>
    <row r="71" spans="2:15" s="113" customFormat="1" ht="13.5" customHeight="1">
      <c r="B71" s="123"/>
      <c r="C71" s="123"/>
      <c r="D71" s="125">
        <v>3811</v>
      </c>
      <c r="E71" s="141" t="s">
        <v>220</v>
      </c>
      <c r="F71" s="89">
        <f>'posebni dio KN_NE VRIJEDI'!C270</f>
        <v>0</v>
      </c>
      <c r="G71" s="89">
        <f>'posebni dio KN_NE VRIJEDI'!D270</f>
        <v>200000</v>
      </c>
      <c r="H71" s="89">
        <f>'posebni dio KN_NE VRIJEDI'!E270</f>
        <v>200000</v>
      </c>
      <c r="I71" s="89">
        <f>'posebni dio KN_NE VRIJEDI'!F270</f>
        <v>100000</v>
      </c>
      <c r="J71" s="89">
        <f>'posebni dio KN_NE VRIJEDI'!G270</f>
        <v>100000</v>
      </c>
      <c r="K71" s="105">
        <f t="shared" si="9"/>
        <v>50</v>
      </c>
      <c r="L71" s="89">
        <f>'posebni dio KN_NE VRIJEDI'!I270</f>
        <v>100000</v>
      </c>
      <c r="M71" s="127">
        <f t="shared" si="2"/>
        <v>100</v>
      </c>
      <c r="N71" s="89">
        <f>'posebni dio KN_NE VRIJEDI'!K270</f>
        <v>100000</v>
      </c>
      <c r="O71" s="127">
        <f>N71/L71*100</f>
        <v>100</v>
      </c>
    </row>
    <row r="72" spans="3:15" s="113" customFormat="1" ht="13.5" customHeight="1">
      <c r="C72" s="123">
        <v>383</v>
      </c>
      <c r="D72" s="178"/>
      <c r="E72" s="107" t="s">
        <v>218</v>
      </c>
      <c r="F72" s="92">
        <f>SUM(F73:F76)</f>
        <v>5835034</v>
      </c>
      <c r="G72" s="92">
        <f aca="true" t="shared" si="11" ref="G72:L72">SUM(G73:G76)</f>
        <v>10120000</v>
      </c>
      <c r="H72" s="92">
        <f>SUM(H73:H76)</f>
        <v>10120000</v>
      </c>
      <c r="I72" s="92">
        <f>SUM(I73:I76)</f>
        <v>4050000</v>
      </c>
      <c r="J72" s="92">
        <f t="shared" si="11"/>
        <v>6000000</v>
      </c>
      <c r="K72" s="104">
        <f t="shared" si="9"/>
        <v>59.28853754940712</v>
      </c>
      <c r="L72" s="92">
        <f t="shared" si="11"/>
        <v>6000000</v>
      </c>
      <c r="M72" s="122">
        <f t="shared" si="2"/>
        <v>100</v>
      </c>
      <c r="N72" s="92">
        <f>SUM(N73:N76)</f>
        <v>6000000</v>
      </c>
      <c r="O72" s="122">
        <f>N72/L72*100</f>
        <v>100</v>
      </c>
    </row>
    <row r="73" spans="3:15" s="113" customFormat="1" ht="13.5" customHeight="1">
      <c r="C73" s="124"/>
      <c r="D73" s="125">
        <v>3831</v>
      </c>
      <c r="E73" s="141" t="s">
        <v>144</v>
      </c>
      <c r="F73" s="89">
        <f>'posebni dio KN_NE VRIJEDI'!C181+'posebni dio KN_NE VRIJEDI'!C126</f>
        <v>5814474</v>
      </c>
      <c r="G73" s="89">
        <f>'posebni dio KN_NE VRIJEDI'!D181+'posebni dio KN_NE VRIJEDI'!D126</f>
        <v>10120000</v>
      </c>
      <c r="H73" s="89">
        <f>'posebni dio KN_NE VRIJEDI'!E181+'posebni dio KN_NE VRIJEDI'!E126</f>
        <v>10120000</v>
      </c>
      <c r="I73" s="89">
        <f>'posebni dio KN_NE VRIJEDI'!F181+'posebni dio KN_NE VRIJEDI'!F126</f>
        <v>4000000</v>
      </c>
      <c r="J73" s="89">
        <f>'posebni dio KN_NE VRIJEDI'!G181+'posebni dio KN_NE VRIJEDI'!G126</f>
        <v>6000000</v>
      </c>
      <c r="K73" s="105">
        <f t="shared" si="9"/>
        <v>59.28853754940712</v>
      </c>
      <c r="L73" s="89">
        <f>'posebni dio KN_NE VRIJEDI'!I181+'posebni dio KN_NE VRIJEDI'!I126</f>
        <v>6000000</v>
      </c>
      <c r="M73" s="127">
        <f t="shared" si="2"/>
        <v>100</v>
      </c>
      <c r="N73" s="89">
        <f>'posebni dio KN_NE VRIJEDI'!K181+'posebni dio KN_NE VRIJEDI'!K126</f>
        <v>6000000</v>
      </c>
      <c r="O73" s="127">
        <f>N73/L73*100</f>
        <v>100</v>
      </c>
    </row>
    <row r="74" spans="3:15" s="113" customFormat="1" ht="13.5" customHeight="1">
      <c r="C74" s="124"/>
      <c r="D74" s="125">
        <v>3832</v>
      </c>
      <c r="E74" s="141" t="s">
        <v>215</v>
      </c>
      <c r="F74" s="89">
        <f>'posebni dio KN_NE VRIJEDI'!C127</f>
        <v>0</v>
      </c>
      <c r="G74" s="89">
        <f>'posebni dio KN_NE VRIJEDI'!D127</f>
        <v>0</v>
      </c>
      <c r="H74" s="89">
        <f>'posebni dio KN_NE VRIJEDI'!E127</f>
        <v>0</v>
      </c>
      <c r="I74" s="89">
        <f>'posebni dio KN_NE VRIJEDI'!F127</f>
        <v>0</v>
      </c>
      <c r="J74" s="89">
        <f>'posebni dio KN_NE VRIJEDI'!G127</f>
        <v>0</v>
      </c>
      <c r="K74" s="105"/>
      <c r="L74" s="89">
        <f>'posebni dio KN_NE VRIJEDI'!I127</f>
        <v>0</v>
      </c>
      <c r="M74" s="127"/>
      <c r="N74" s="89">
        <f>'posebni dio KN_NE VRIJEDI'!K127</f>
        <v>0</v>
      </c>
      <c r="O74" s="127"/>
    </row>
    <row r="75" spans="3:15" s="113" customFormat="1" ht="13.5" customHeight="1">
      <c r="C75" s="124"/>
      <c r="D75" s="125">
        <v>3834</v>
      </c>
      <c r="E75" s="140" t="s">
        <v>273</v>
      </c>
      <c r="F75" s="89">
        <f>'posebni dio KN_NE VRIJEDI'!C128</f>
        <v>4874</v>
      </c>
      <c r="G75" s="89">
        <f>'posebni dio KN_NE VRIJEDI'!D128</f>
        <v>0</v>
      </c>
      <c r="H75" s="89">
        <f>'posebni dio KN_NE VRIJEDI'!E128</f>
        <v>0</v>
      </c>
      <c r="I75" s="89">
        <f>'posebni dio KN_NE VRIJEDI'!F128</f>
        <v>0</v>
      </c>
      <c r="J75" s="89">
        <f>'posebni dio KN_NE VRIJEDI'!G128</f>
        <v>0</v>
      </c>
      <c r="K75" s="105"/>
      <c r="L75" s="89">
        <f>'posebni dio KN_NE VRIJEDI'!I128</f>
        <v>0</v>
      </c>
      <c r="M75" s="89"/>
      <c r="N75" s="89">
        <f>'posebni dio KN_NE VRIJEDI'!K128</f>
        <v>0</v>
      </c>
      <c r="O75" s="89"/>
    </row>
    <row r="76" spans="3:15" s="113" customFormat="1" ht="11.25" customHeight="1">
      <c r="C76" s="124"/>
      <c r="D76" s="125">
        <v>3835</v>
      </c>
      <c r="E76" s="141" t="s">
        <v>176</v>
      </c>
      <c r="F76" s="89">
        <f>'posebni dio KN_NE VRIJEDI'!C129</f>
        <v>15686</v>
      </c>
      <c r="G76" s="89">
        <f>'posebni dio KN_NE VRIJEDI'!D129</f>
        <v>0</v>
      </c>
      <c r="H76" s="89">
        <f>'posebni dio KN_NE VRIJEDI'!E129</f>
        <v>0</v>
      </c>
      <c r="I76" s="89">
        <f>'posebni dio KN_NE VRIJEDI'!F129</f>
        <v>50000</v>
      </c>
      <c r="J76" s="89">
        <f>'posebni dio KN_NE VRIJEDI'!G129</f>
        <v>0</v>
      </c>
      <c r="K76" s="105"/>
      <c r="L76" s="89">
        <f>'posebni dio KN_NE VRIJEDI'!I129</f>
        <v>0</v>
      </c>
      <c r="M76" s="89"/>
      <c r="N76" s="89">
        <f>'posebni dio KN_NE VRIJEDI'!K129</f>
        <v>0</v>
      </c>
      <c r="O76" s="89"/>
    </row>
    <row r="77" spans="1:15" s="113" customFormat="1" ht="26.25">
      <c r="A77" s="121">
        <v>4</v>
      </c>
      <c r="B77" s="121"/>
      <c r="C77" s="121"/>
      <c r="D77" s="159"/>
      <c r="E77" s="179" t="s">
        <v>73</v>
      </c>
      <c r="F77" s="92">
        <f>F78+F82+F94</f>
        <v>15465508</v>
      </c>
      <c r="G77" s="92">
        <f>G78+G82+G94</f>
        <v>156934000</v>
      </c>
      <c r="H77" s="92">
        <f>H78+H82+H94</f>
        <v>149934000</v>
      </c>
      <c r="I77" s="92">
        <f>I78+I82+I94</f>
        <v>128164000</v>
      </c>
      <c r="J77" s="92">
        <f>J78+J82+J94</f>
        <v>207745000</v>
      </c>
      <c r="K77" s="104">
        <f t="shared" si="9"/>
        <v>138.55763202475757</v>
      </c>
      <c r="L77" s="92">
        <f>L78+L82+L94</f>
        <v>110295000</v>
      </c>
      <c r="M77" s="104">
        <f t="shared" si="2"/>
        <v>53.091530482081396</v>
      </c>
      <c r="N77" s="92">
        <f>N78+N82+N94</f>
        <v>110295000</v>
      </c>
      <c r="O77" s="104">
        <f>N77/L77*100</f>
        <v>100</v>
      </c>
    </row>
    <row r="78" spans="2:15" s="113" customFormat="1" ht="13.5" customHeight="1">
      <c r="B78" s="123">
        <v>41</v>
      </c>
      <c r="C78" s="123"/>
      <c r="D78" s="178"/>
      <c r="E78" s="169" t="s">
        <v>17</v>
      </c>
      <c r="F78" s="92">
        <f>F79</f>
        <v>971255</v>
      </c>
      <c r="G78" s="92">
        <f>G79</f>
        <v>2000000</v>
      </c>
      <c r="H78" s="92">
        <f>H79</f>
        <v>2000000</v>
      </c>
      <c r="I78" s="92">
        <f>I79</f>
        <v>2000000</v>
      </c>
      <c r="J78" s="92">
        <f>J79</f>
        <v>2000000</v>
      </c>
      <c r="K78" s="104">
        <f t="shared" si="9"/>
        <v>100</v>
      </c>
      <c r="L78" s="92">
        <f>L79</f>
        <v>2000000</v>
      </c>
      <c r="M78" s="122">
        <f t="shared" si="2"/>
        <v>100</v>
      </c>
      <c r="N78" s="92">
        <f>N79</f>
        <v>2000000</v>
      </c>
      <c r="O78" s="122">
        <f>N78/L78*100</f>
        <v>100</v>
      </c>
    </row>
    <row r="79" spans="3:15" s="113" customFormat="1" ht="13.5" customHeight="1">
      <c r="C79" s="123">
        <v>412</v>
      </c>
      <c r="D79" s="125"/>
      <c r="E79" s="106" t="s">
        <v>122</v>
      </c>
      <c r="F79" s="92">
        <f>F80+F81</f>
        <v>971255</v>
      </c>
      <c r="G79" s="92">
        <f aca="true" t="shared" si="12" ref="G79:L79">G80+G81</f>
        <v>2000000</v>
      </c>
      <c r="H79" s="92">
        <f>H80+H81</f>
        <v>2000000</v>
      </c>
      <c r="I79" s="92">
        <f>I80+I81</f>
        <v>2000000</v>
      </c>
      <c r="J79" s="92">
        <f t="shared" si="12"/>
        <v>2000000</v>
      </c>
      <c r="K79" s="104">
        <f t="shared" si="9"/>
        <v>100</v>
      </c>
      <c r="L79" s="92">
        <f t="shared" si="12"/>
        <v>2000000</v>
      </c>
      <c r="M79" s="122">
        <f t="shared" si="2"/>
        <v>100</v>
      </c>
      <c r="N79" s="92">
        <f>N80+N81</f>
        <v>2000000</v>
      </c>
      <c r="O79" s="122">
        <f>N79/L79*100</f>
        <v>100</v>
      </c>
    </row>
    <row r="80" spans="3:15" s="113" customFormat="1" ht="13.5" customHeight="1">
      <c r="C80" s="123"/>
      <c r="D80" s="125">
        <v>4123</v>
      </c>
      <c r="E80" s="138" t="s">
        <v>208</v>
      </c>
      <c r="F80" s="89">
        <f>'posebni dio KN_NE VRIJEDI'!C194</f>
        <v>0</v>
      </c>
      <c r="G80" s="89">
        <f>'posebni dio KN_NE VRIJEDI'!D194</f>
        <v>0</v>
      </c>
      <c r="H80" s="89">
        <f>'posebni dio KN_NE VRIJEDI'!E194</f>
        <v>0</v>
      </c>
      <c r="I80" s="89">
        <f>'posebni dio KN_NE VRIJEDI'!F194</f>
        <v>0</v>
      </c>
      <c r="J80" s="89">
        <f>'posebni dio KN_NE VRIJEDI'!G194</f>
        <v>0</v>
      </c>
      <c r="K80" s="105" t="e">
        <f t="shared" si="9"/>
        <v>#DIV/0!</v>
      </c>
      <c r="L80" s="89">
        <f>'posebni dio KN_NE VRIJEDI'!I194</f>
        <v>0</v>
      </c>
      <c r="M80" s="127"/>
      <c r="N80" s="89">
        <f>'posebni dio KN_NE VRIJEDI'!K194</f>
        <v>0</v>
      </c>
      <c r="O80" s="127"/>
    </row>
    <row r="81" spans="3:15" s="113" customFormat="1" ht="13.5" customHeight="1">
      <c r="C81" s="123"/>
      <c r="D81" s="125">
        <v>4124</v>
      </c>
      <c r="E81" s="138" t="s">
        <v>173</v>
      </c>
      <c r="F81" s="89">
        <f>'posebni dio KN_NE VRIJEDI'!C195</f>
        <v>971255</v>
      </c>
      <c r="G81" s="89">
        <f>'posebni dio KN_NE VRIJEDI'!D195</f>
        <v>2000000</v>
      </c>
      <c r="H81" s="89">
        <f>'posebni dio KN_NE VRIJEDI'!E195</f>
        <v>2000000</v>
      </c>
      <c r="I81" s="89">
        <f>'posebni dio KN_NE VRIJEDI'!F195</f>
        <v>2000000</v>
      </c>
      <c r="J81" s="89">
        <f>'posebni dio KN_NE VRIJEDI'!G195</f>
        <v>2000000</v>
      </c>
      <c r="K81" s="105">
        <f t="shared" si="9"/>
        <v>100</v>
      </c>
      <c r="L81" s="89">
        <f>'posebni dio KN_NE VRIJEDI'!I195</f>
        <v>2000000</v>
      </c>
      <c r="M81" s="127">
        <f t="shared" si="2"/>
        <v>100</v>
      </c>
      <c r="N81" s="89">
        <f>'posebni dio KN_NE VRIJEDI'!K195</f>
        <v>2000000</v>
      </c>
      <c r="O81" s="127">
        <f aca="true" t="shared" si="13" ref="O81:O89">N81/L81*100</f>
        <v>100</v>
      </c>
    </row>
    <row r="82" spans="2:15" s="113" customFormat="1" ht="25.5">
      <c r="B82" s="123">
        <v>42</v>
      </c>
      <c r="C82" s="123"/>
      <c r="D82" s="173"/>
      <c r="E82" s="180" t="s">
        <v>18</v>
      </c>
      <c r="F82" s="92">
        <f>F83+F85+F90+F92</f>
        <v>5040871</v>
      </c>
      <c r="G82" s="92">
        <f>G83+G85+G90+G92</f>
        <v>131934000</v>
      </c>
      <c r="H82" s="92">
        <f>H83+H85+H90+H92</f>
        <v>127934000</v>
      </c>
      <c r="I82" s="92">
        <f>I83+I85+I90+I92</f>
        <v>109164000</v>
      </c>
      <c r="J82" s="92">
        <f>J83+J85+J90+J92</f>
        <v>182745000</v>
      </c>
      <c r="K82" s="104">
        <f t="shared" si="9"/>
        <v>142.84318476714557</v>
      </c>
      <c r="L82" s="92">
        <f>L83+L85+L90+L92</f>
        <v>83295000</v>
      </c>
      <c r="M82" s="104">
        <f t="shared" si="2"/>
        <v>45.57990642698842</v>
      </c>
      <c r="N82" s="92">
        <f>N83+N85+N90+N92</f>
        <v>83295000</v>
      </c>
      <c r="O82" s="104">
        <f t="shared" si="13"/>
        <v>100</v>
      </c>
    </row>
    <row r="83" spans="3:15" s="113" customFormat="1" ht="13.5">
      <c r="C83" s="123">
        <v>421</v>
      </c>
      <c r="D83" s="173"/>
      <c r="E83" s="181" t="s">
        <v>19</v>
      </c>
      <c r="F83" s="92">
        <f>F84</f>
        <v>812567</v>
      </c>
      <c r="G83" s="92">
        <f>G84</f>
        <v>70000000</v>
      </c>
      <c r="H83" s="92">
        <f>H84</f>
        <v>66000000</v>
      </c>
      <c r="I83" s="92">
        <f>I84</f>
        <v>50000000</v>
      </c>
      <c r="J83" s="92">
        <f>J84</f>
        <v>70000000</v>
      </c>
      <c r="K83" s="104">
        <f t="shared" si="9"/>
        <v>106.06060606060606</v>
      </c>
      <c r="L83" s="92">
        <f>L84</f>
        <v>65000000</v>
      </c>
      <c r="M83" s="122">
        <f t="shared" si="2"/>
        <v>92.85714285714286</v>
      </c>
      <c r="N83" s="92">
        <f>N84</f>
        <v>65000000</v>
      </c>
      <c r="O83" s="122">
        <f t="shared" si="13"/>
        <v>100</v>
      </c>
    </row>
    <row r="84" spans="3:15" s="113" customFormat="1" ht="13.5">
      <c r="C84" s="123"/>
      <c r="D84" s="168" t="s">
        <v>20</v>
      </c>
      <c r="E84" s="171" t="s">
        <v>21</v>
      </c>
      <c r="F84" s="89">
        <f>'posebni dio KN_NE VRIJEDI'!C198</f>
        <v>812567</v>
      </c>
      <c r="G84" s="89">
        <f>'posebni dio KN_NE VRIJEDI'!D198</f>
        <v>70000000</v>
      </c>
      <c r="H84" s="89">
        <f>'posebni dio KN_NE VRIJEDI'!E198</f>
        <v>66000000</v>
      </c>
      <c r="I84" s="89">
        <f>'posebni dio KN_NE VRIJEDI'!F198</f>
        <v>50000000</v>
      </c>
      <c r="J84" s="89">
        <f>'posebni dio KN_NE VRIJEDI'!G198</f>
        <v>70000000</v>
      </c>
      <c r="K84" s="105">
        <f t="shared" si="9"/>
        <v>106.06060606060606</v>
      </c>
      <c r="L84" s="89">
        <f>'posebni dio KN_NE VRIJEDI'!I198</f>
        <v>65000000</v>
      </c>
      <c r="M84" s="127">
        <f t="shared" si="2"/>
        <v>92.85714285714286</v>
      </c>
      <c r="N84" s="89">
        <f>'posebni dio KN_NE VRIJEDI'!K198</f>
        <v>65000000</v>
      </c>
      <c r="O84" s="127">
        <f t="shared" si="13"/>
        <v>100</v>
      </c>
    </row>
    <row r="85" spans="3:15" s="113" customFormat="1" ht="13.5">
      <c r="C85" s="123">
        <v>422</v>
      </c>
      <c r="D85" s="173"/>
      <c r="E85" s="165" t="s">
        <v>26</v>
      </c>
      <c r="F85" s="92">
        <f>SUM(F86:F89)</f>
        <v>3952047</v>
      </c>
      <c r="G85" s="92">
        <f>SUM(G86:G89)</f>
        <v>17250000</v>
      </c>
      <c r="H85" s="92">
        <f>SUM(H86:H89)</f>
        <v>17250000</v>
      </c>
      <c r="I85" s="92">
        <f>SUM(I86:I89)</f>
        <v>16023000</v>
      </c>
      <c r="J85" s="92">
        <f>SUM(J86:J89)</f>
        <v>15445000</v>
      </c>
      <c r="K85" s="104">
        <f t="shared" si="9"/>
        <v>89.53623188405797</v>
      </c>
      <c r="L85" s="92">
        <f>SUM(L86:L89)</f>
        <v>14445000</v>
      </c>
      <c r="M85" s="122">
        <f t="shared" si="2"/>
        <v>93.52541275493688</v>
      </c>
      <c r="N85" s="92">
        <f>SUM(N86:N89)</f>
        <v>14445000</v>
      </c>
      <c r="O85" s="122">
        <f t="shared" si="13"/>
        <v>100</v>
      </c>
    </row>
    <row r="86" spans="3:15" s="113" customFormat="1" ht="13.5">
      <c r="C86" s="124"/>
      <c r="D86" s="128" t="s">
        <v>22</v>
      </c>
      <c r="E86" s="129" t="s">
        <v>23</v>
      </c>
      <c r="F86" s="89">
        <f>'posebni dio KN_NE VRIJEDI'!C200+'posebni dio KN_NE VRIJEDI'!C275+'posebni dio KN_NE VRIJEDI'!C304+'posebni dio KN_NE VRIJEDI'!C455</f>
        <v>3684512</v>
      </c>
      <c r="G86" s="89">
        <f>'posebni dio KN_NE VRIJEDI'!D200+'posebni dio KN_NE VRIJEDI'!D275+'posebni dio KN_NE VRIJEDI'!D304+'posebni dio KN_NE VRIJEDI'!D455</f>
        <v>14900000</v>
      </c>
      <c r="H86" s="89">
        <f>'posebni dio KN_NE VRIJEDI'!E200+'posebni dio KN_NE VRIJEDI'!E275+'posebni dio KN_NE VRIJEDI'!E304+'posebni dio KN_NE VRIJEDI'!E455</f>
        <v>14900000</v>
      </c>
      <c r="I86" s="89">
        <f>'posebni dio KN_NE VRIJEDI'!F200+'posebni dio KN_NE VRIJEDI'!F275+'posebni dio KN_NE VRIJEDI'!F304+'posebni dio KN_NE VRIJEDI'!F455</f>
        <v>13673000</v>
      </c>
      <c r="J86" s="89">
        <f>'posebni dio KN_NE VRIJEDI'!G200+'posebni dio KN_NE VRIJEDI'!G275+'posebni dio KN_NE VRIJEDI'!G304+'posebni dio KN_NE VRIJEDI'!G455</f>
        <v>13175000</v>
      </c>
      <c r="K86" s="105">
        <f t="shared" si="9"/>
        <v>88.42281879194631</v>
      </c>
      <c r="L86" s="89">
        <f>'posebni dio KN_NE VRIJEDI'!I200+'posebni dio KN_NE VRIJEDI'!I275+'posebni dio KN_NE VRIJEDI'!I304+'posebni dio KN_NE VRIJEDI'!I455</f>
        <v>12175000</v>
      </c>
      <c r="M86" s="127">
        <f t="shared" si="2"/>
        <v>92.40986717267552</v>
      </c>
      <c r="N86" s="89">
        <f>'posebni dio KN_NE VRIJEDI'!K200+'posebni dio KN_NE VRIJEDI'!K275+'posebni dio KN_NE VRIJEDI'!K304+'posebni dio KN_NE VRIJEDI'!K455</f>
        <v>12175000</v>
      </c>
      <c r="O86" s="127">
        <f t="shared" si="13"/>
        <v>100</v>
      </c>
    </row>
    <row r="87" spans="3:15" s="113" customFormat="1" ht="13.5">
      <c r="C87" s="124"/>
      <c r="D87" s="168" t="s">
        <v>24</v>
      </c>
      <c r="E87" s="171" t="s">
        <v>25</v>
      </c>
      <c r="F87" s="89">
        <f>'posebni dio KN_NE VRIJEDI'!C201+'posebni dio KN_NE VRIJEDI'!C276</f>
        <v>0</v>
      </c>
      <c r="G87" s="89">
        <f>'posebni dio KN_NE VRIJEDI'!D201+'posebni dio KN_NE VRIJEDI'!D276</f>
        <v>200000</v>
      </c>
      <c r="H87" s="89">
        <f>'posebni dio KN_NE VRIJEDI'!E201+'posebni dio KN_NE VRIJEDI'!E276</f>
        <v>200000</v>
      </c>
      <c r="I87" s="89">
        <f>'posebni dio KN_NE VRIJEDI'!F201+'posebni dio KN_NE VRIJEDI'!F276</f>
        <v>200000</v>
      </c>
      <c r="J87" s="89">
        <f>'posebni dio KN_NE VRIJEDI'!G201+'posebni dio KN_NE VRIJEDI'!G276</f>
        <v>120000</v>
      </c>
      <c r="K87" s="105">
        <f t="shared" si="9"/>
        <v>60</v>
      </c>
      <c r="L87" s="89">
        <f>'posebni dio KN_NE VRIJEDI'!I201+'posebni dio KN_NE VRIJEDI'!I276</f>
        <v>120000</v>
      </c>
      <c r="M87" s="127">
        <f t="shared" si="2"/>
        <v>100</v>
      </c>
      <c r="N87" s="89">
        <f>'posebni dio KN_NE VRIJEDI'!K201+'posebni dio KN_NE VRIJEDI'!K276</f>
        <v>120000</v>
      </c>
      <c r="O87" s="127">
        <f t="shared" si="13"/>
        <v>100</v>
      </c>
    </row>
    <row r="88" spans="3:15" s="113" customFormat="1" ht="13.5">
      <c r="C88" s="124"/>
      <c r="D88" s="168">
        <v>4223</v>
      </c>
      <c r="E88" s="138" t="s">
        <v>124</v>
      </c>
      <c r="F88" s="89">
        <f>'posebni dio KN_NE VRIJEDI'!C202+'posebni dio KN_NE VRIJEDI'!C277</f>
        <v>215431</v>
      </c>
      <c r="G88" s="89">
        <f>'posebni dio KN_NE VRIJEDI'!D202+'posebni dio KN_NE VRIJEDI'!D277</f>
        <v>2015000</v>
      </c>
      <c r="H88" s="89">
        <f>'posebni dio KN_NE VRIJEDI'!E202+'posebni dio KN_NE VRIJEDI'!E277</f>
        <v>2015000</v>
      </c>
      <c r="I88" s="89">
        <f>'posebni dio KN_NE VRIJEDI'!F202+'posebni dio KN_NE VRIJEDI'!F277</f>
        <v>2015000</v>
      </c>
      <c r="J88" s="89">
        <f>'posebni dio KN_NE VRIJEDI'!G202+'posebni dio KN_NE VRIJEDI'!G277</f>
        <v>2015000</v>
      </c>
      <c r="K88" s="105">
        <f t="shared" si="9"/>
        <v>100</v>
      </c>
      <c r="L88" s="89">
        <f>'posebni dio KN_NE VRIJEDI'!I202+'posebni dio KN_NE VRIJEDI'!I277</f>
        <v>2015000</v>
      </c>
      <c r="M88" s="127">
        <f t="shared" si="2"/>
        <v>100</v>
      </c>
      <c r="N88" s="89">
        <f>'posebni dio KN_NE VRIJEDI'!K202+'posebni dio KN_NE VRIJEDI'!K277</f>
        <v>2015000</v>
      </c>
      <c r="O88" s="127">
        <f t="shared" si="13"/>
        <v>100</v>
      </c>
    </row>
    <row r="89" spans="3:15" s="113" customFormat="1" ht="13.5">
      <c r="C89" s="124"/>
      <c r="D89" s="168" t="s">
        <v>27</v>
      </c>
      <c r="E89" s="171" t="s">
        <v>1</v>
      </c>
      <c r="F89" s="89">
        <f>'posebni dio KN_NE VRIJEDI'!C203+'posebni dio KN_NE VRIJEDI'!C278</f>
        <v>52104</v>
      </c>
      <c r="G89" s="89">
        <f>'posebni dio KN_NE VRIJEDI'!D203+'posebni dio KN_NE VRIJEDI'!D278</f>
        <v>135000</v>
      </c>
      <c r="H89" s="89">
        <f>'posebni dio KN_NE VRIJEDI'!E203+'posebni dio KN_NE VRIJEDI'!E278</f>
        <v>135000</v>
      </c>
      <c r="I89" s="89">
        <f>'posebni dio KN_NE VRIJEDI'!F203+'posebni dio KN_NE VRIJEDI'!F278</f>
        <v>135000</v>
      </c>
      <c r="J89" s="89">
        <f>'posebni dio KN_NE VRIJEDI'!G203+'posebni dio KN_NE VRIJEDI'!G278</f>
        <v>135000</v>
      </c>
      <c r="K89" s="105">
        <f t="shared" si="9"/>
        <v>100</v>
      </c>
      <c r="L89" s="89">
        <f>'posebni dio KN_NE VRIJEDI'!I203+'posebni dio KN_NE VRIJEDI'!I278</f>
        <v>135000</v>
      </c>
      <c r="M89" s="127">
        <f aca="true" t="shared" si="14" ref="M89:M96">L89/J89*100</f>
        <v>100</v>
      </c>
      <c r="N89" s="89">
        <f>'posebni dio KN_NE VRIJEDI'!K203+'posebni dio KN_NE VRIJEDI'!K278</f>
        <v>135000</v>
      </c>
      <c r="O89" s="127">
        <f t="shared" si="13"/>
        <v>100</v>
      </c>
    </row>
    <row r="90" spans="3:15" s="113" customFormat="1" ht="13.5">
      <c r="C90" s="123">
        <v>423</v>
      </c>
      <c r="D90" s="182"/>
      <c r="E90" s="169" t="s">
        <v>206</v>
      </c>
      <c r="F90" s="92">
        <f aca="true" t="shared" si="15" ref="F90:N90">SUM(F91)</f>
        <v>244882</v>
      </c>
      <c r="G90" s="92">
        <f t="shared" si="15"/>
        <v>1650000</v>
      </c>
      <c r="H90" s="92">
        <f t="shared" si="15"/>
        <v>1650000</v>
      </c>
      <c r="I90" s="92">
        <f t="shared" si="15"/>
        <v>1650000</v>
      </c>
      <c r="J90" s="92">
        <f t="shared" si="15"/>
        <v>1650000</v>
      </c>
      <c r="K90" s="104">
        <f t="shared" si="9"/>
        <v>100</v>
      </c>
      <c r="L90" s="92">
        <f t="shared" si="15"/>
        <v>0</v>
      </c>
      <c r="M90" s="127"/>
      <c r="N90" s="92">
        <f t="shared" si="15"/>
        <v>0</v>
      </c>
      <c r="O90" s="127"/>
    </row>
    <row r="91" spans="3:15" s="113" customFormat="1" ht="13.5">
      <c r="C91" s="124"/>
      <c r="D91" s="168">
        <v>4231</v>
      </c>
      <c r="E91" s="171" t="s">
        <v>207</v>
      </c>
      <c r="F91" s="89">
        <f>'posebni dio KN_NE VRIJEDI'!C205</f>
        <v>244882</v>
      </c>
      <c r="G91" s="89">
        <f>'posebni dio KN_NE VRIJEDI'!D205</f>
        <v>1650000</v>
      </c>
      <c r="H91" s="89">
        <f>'posebni dio KN_NE VRIJEDI'!E205</f>
        <v>1650000</v>
      </c>
      <c r="I91" s="89">
        <f>'posebni dio KN_NE VRIJEDI'!F205</f>
        <v>1650000</v>
      </c>
      <c r="J91" s="89">
        <f>'posebni dio KN_NE VRIJEDI'!G205</f>
        <v>1650000</v>
      </c>
      <c r="K91" s="105">
        <f t="shared" si="9"/>
        <v>100</v>
      </c>
      <c r="L91" s="89">
        <f>'posebni dio KN_NE VRIJEDI'!I205</f>
        <v>0</v>
      </c>
      <c r="M91" s="127"/>
      <c r="N91" s="89">
        <f>'posebni dio KN_NE VRIJEDI'!K205</f>
        <v>0</v>
      </c>
      <c r="O91" s="127"/>
    </row>
    <row r="92" spans="3:15" s="108" customFormat="1" ht="12.75">
      <c r="C92" s="123">
        <v>426</v>
      </c>
      <c r="D92" s="182"/>
      <c r="E92" s="78" t="s">
        <v>87</v>
      </c>
      <c r="F92" s="92">
        <f>F93</f>
        <v>31375</v>
      </c>
      <c r="G92" s="92">
        <f>G93</f>
        <v>43034000</v>
      </c>
      <c r="H92" s="92">
        <f>H93</f>
        <v>43034000</v>
      </c>
      <c r="I92" s="92">
        <f>I93</f>
        <v>41491000</v>
      </c>
      <c r="J92" s="92">
        <f>J93</f>
        <v>95650000</v>
      </c>
      <c r="K92" s="104">
        <f t="shared" si="9"/>
        <v>222.26611516475344</v>
      </c>
      <c r="L92" s="92">
        <f>L93</f>
        <v>3850000</v>
      </c>
      <c r="M92" s="122">
        <f t="shared" si="14"/>
        <v>4.025091479351803</v>
      </c>
      <c r="N92" s="92">
        <f>N93</f>
        <v>3850000</v>
      </c>
      <c r="O92" s="122">
        <f>N92/L92*100</f>
        <v>100</v>
      </c>
    </row>
    <row r="93" spans="3:15" s="113" customFormat="1" ht="13.5">
      <c r="C93" s="124"/>
      <c r="D93" s="128">
        <v>4262</v>
      </c>
      <c r="E93" s="109" t="s">
        <v>86</v>
      </c>
      <c r="F93" s="89">
        <f>'posebni dio KN_NE VRIJEDI'!C280+'posebni dio KN_NE VRIJEDI'!C207+'posebni dio KN_NE VRIJEDI'!C306+'posebni dio KN_NE VRIJEDI'!C457+'posebni dio KN_NE VRIJEDI'!C324+'posebni dio KN_NE VRIJEDI'!C342+'posebni dio KN_NE VRIJEDI'!C360</f>
        <v>31375</v>
      </c>
      <c r="G93" s="89">
        <f>'posebni dio KN_NE VRIJEDI'!D280+'posebni dio KN_NE VRIJEDI'!D207+'posebni dio KN_NE VRIJEDI'!D306+'posebni dio KN_NE VRIJEDI'!D457+'posebni dio KN_NE VRIJEDI'!D324+'posebni dio KN_NE VRIJEDI'!D342+'posebni dio KN_NE VRIJEDI'!D360</f>
        <v>43034000</v>
      </c>
      <c r="H93" s="89">
        <f>'posebni dio KN_NE VRIJEDI'!E280+'posebni dio KN_NE VRIJEDI'!E207+'posebni dio KN_NE VRIJEDI'!E306+'posebni dio KN_NE VRIJEDI'!E457+'posebni dio KN_NE VRIJEDI'!E324+'posebni dio KN_NE VRIJEDI'!E342+'posebni dio KN_NE VRIJEDI'!E360</f>
        <v>43034000</v>
      </c>
      <c r="I93" s="89">
        <f>'posebni dio KN_NE VRIJEDI'!F280+'posebni dio KN_NE VRIJEDI'!F207+'posebni dio KN_NE VRIJEDI'!F306+'posebni dio KN_NE VRIJEDI'!F457+'posebni dio KN_NE VRIJEDI'!F324+'posebni dio KN_NE VRIJEDI'!F342+'posebni dio KN_NE VRIJEDI'!F360</f>
        <v>41491000</v>
      </c>
      <c r="J93" s="89">
        <f>'posebni dio KN_NE VRIJEDI'!G280+'posebni dio KN_NE VRIJEDI'!G207+'posebni dio KN_NE VRIJEDI'!G306+'posebni dio KN_NE VRIJEDI'!G457+'posebni dio KN_NE VRIJEDI'!G324+'posebni dio KN_NE VRIJEDI'!G342+'posebni dio KN_NE VRIJEDI'!G360</f>
        <v>95650000</v>
      </c>
      <c r="K93" s="105">
        <f t="shared" si="9"/>
        <v>222.26611516475344</v>
      </c>
      <c r="L93" s="89">
        <f>'posebni dio KN_NE VRIJEDI'!I280+'posebni dio KN_NE VRIJEDI'!I207+'posebni dio KN_NE VRIJEDI'!I306+'posebni dio KN_NE VRIJEDI'!I457+'posebni dio KN_NE VRIJEDI'!I324+'posebni dio KN_NE VRIJEDI'!I342+'posebni dio KN_NE VRIJEDI'!I360</f>
        <v>3850000</v>
      </c>
      <c r="M93" s="127">
        <f t="shared" si="14"/>
        <v>4.025091479351803</v>
      </c>
      <c r="N93" s="89">
        <f>'posebni dio KN_NE VRIJEDI'!K280+'posebni dio KN_NE VRIJEDI'!K207+'posebni dio KN_NE VRIJEDI'!K306+'posebni dio KN_NE VRIJEDI'!K457+'posebni dio KN_NE VRIJEDI'!K324+'posebni dio KN_NE VRIJEDI'!K342+'posebni dio KN_NE VRIJEDI'!K360</f>
        <v>3850000</v>
      </c>
      <c r="O93" s="127">
        <f>N93/L93*100</f>
        <v>100</v>
      </c>
    </row>
    <row r="94" spans="2:15" s="113" customFormat="1" ht="26.25">
      <c r="B94" s="186">
        <v>45</v>
      </c>
      <c r="C94" s="123"/>
      <c r="D94" s="130"/>
      <c r="E94" s="154" t="s">
        <v>28</v>
      </c>
      <c r="F94" s="92">
        <f aca="true" t="shared" si="16" ref="F94:I95">F95</f>
        <v>9453382</v>
      </c>
      <c r="G94" s="92">
        <f t="shared" si="16"/>
        <v>23000000</v>
      </c>
      <c r="H94" s="92">
        <f t="shared" si="16"/>
        <v>20000000</v>
      </c>
      <c r="I94" s="92">
        <f t="shared" si="16"/>
        <v>17000000</v>
      </c>
      <c r="J94" s="92">
        <f>J95</f>
        <v>23000000</v>
      </c>
      <c r="K94" s="104">
        <f t="shared" si="9"/>
        <v>114.99999999999999</v>
      </c>
      <c r="L94" s="92">
        <f>L95</f>
        <v>25000000</v>
      </c>
      <c r="M94" s="104">
        <f t="shared" si="14"/>
        <v>108.69565217391303</v>
      </c>
      <c r="N94" s="92">
        <f>N95</f>
        <v>25000000</v>
      </c>
      <c r="O94" s="104">
        <f>N94/L94*100</f>
        <v>100</v>
      </c>
    </row>
    <row r="95" spans="3:15" s="113" customFormat="1" ht="12.75" customHeight="1">
      <c r="C95" s="123">
        <v>451</v>
      </c>
      <c r="D95" s="130"/>
      <c r="E95" s="165" t="s">
        <v>0</v>
      </c>
      <c r="F95" s="92">
        <f t="shared" si="16"/>
        <v>9453382</v>
      </c>
      <c r="G95" s="92">
        <f t="shared" si="16"/>
        <v>23000000</v>
      </c>
      <c r="H95" s="92">
        <f t="shared" si="16"/>
        <v>20000000</v>
      </c>
      <c r="I95" s="92">
        <f t="shared" si="16"/>
        <v>17000000</v>
      </c>
      <c r="J95" s="92">
        <f>J96</f>
        <v>23000000</v>
      </c>
      <c r="K95" s="104">
        <f t="shared" si="9"/>
        <v>114.99999999999999</v>
      </c>
      <c r="L95" s="92">
        <f>L96</f>
        <v>25000000</v>
      </c>
      <c r="M95" s="122">
        <f t="shared" si="14"/>
        <v>108.69565217391303</v>
      </c>
      <c r="N95" s="92">
        <f>N96</f>
        <v>25000000</v>
      </c>
      <c r="O95" s="122">
        <f>N95/L95*100</f>
        <v>100</v>
      </c>
    </row>
    <row r="96" spans="3:15" s="113" customFormat="1" ht="12.75" customHeight="1">
      <c r="C96" s="123"/>
      <c r="D96" s="168" t="s">
        <v>29</v>
      </c>
      <c r="E96" s="166" t="s">
        <v>0</v>
      </c>
      <c r="F96" s="89">
        <f>'posebni dio KN_NE VRIJEDI'!C210</f>
        <v>9453382</v>
      </c>
      <c r="G96" s="89">
        <f>'posebni dio KN_NE VRIJEDI'!D210</f>
        <v>23000000</v>
      </c>
      <c r="H96" s="89">
        <f>'posebni dio KN_NE VRIJEDI'!E210</f>
        <v>20000000</v>
      </c>
      <c r="I96" s="89">
        <f>'posebni dio KN_NE VRIJEDI'!F210</f>
        <v>17000000</v>
      </c>
      <c r="J96" s="89">
        <f>'posebni dio KN_NE VRIJEDI'!G210</f>
        <v>23000000</v>
      </c>
      <c r="K96" s="105">
        <f t="shared" si="9"/>
        <v>114.99999999999999</v>
      </c>
      <c r="L96" s="89">
        <f>'posebni dio KN_NE VRIJEDI'!I210</f>
        <v>25000000</v>
      </c>
      <c r="M96" s="127">
        <f t="shared" si="14"/>
        <v>108.69565217391303</v>
      </c>
      <c r="N96" s="89">
        <f>'posebni dio KN_NE VRIJEDI'!K210</f>
        <v>25000000</v>
      </c>
      <c r="O96" s="127">
        <f>N96/L96*100</f>
        <v>100</v>
      </c>
    </row>
    <row r="97" spans="3:15" s="3" customFormat="1" ht="13.5">
      <c r="C97" s="38"/>
      <c r="D97" s="38"/>
      <c r="G97" s="79"/>
      <c r="H97" s="79"/>
      <c r="I97" s="79"/>
      <c r="J97" s="113"/>
      <c r="K97" s="151"/>
      <c r="L97" s="79"/>
      <c r="M97" s="85"/>
      <c r="N97" s="79"/>
      <c r="O97" s="85"/>
    </row>
    <row r="98" spans="3:15" s="3" customFormat="1" ht="13.5">
      <c r="C98" s="38"/>
      <c r="D98" s="38"/>
      <c r="G98" s="79"/>
      <c r="H98" s="79"/>
      <c r="I98" s="79"/>
      <c r="J98" s="79"/>
      <c r="K98" s="151"/>
      <c r="L98" s="79"/>
      <c r="M98" s="85"/>
      <c r="N98" s="79"/>
      <c r="O98" s="85"/>
    </row>
    <row r="99" spans="3:15" s="3" customFormat="1" ht="13.5">
      <c r="C99" s="38"/>
      <c r="D99" s="38"/>
      <c r="F99" s="37"/>
      <c r="G99" s="78"/>
      <c r="H99" s="78"/>
      <c r="I99" s="78"/>
      <c r="J99" s="78"/>
      <c r="K99" s="152"/>
      <c r="L99" s="78"/>
      <c r="M99" s="85"/>
      <c r="N99" s="78"/>
      <c r="O99" s="85"/>
    </row>
    <row r="100" spans="3:15" s="3" customFormat="1" ht="13.5">
      <c r="C100" s="38"/>
      <c r="D100" s="38"/>
      <c r="G100" s="79"/>
      <c r="H100" s="79"/>
      <c r="I100" s="79"/>
      <c r="J100" s="79"/>
      <c r="K100" s="151"/>
      <c r="L100" s="79"/>
      <c r="M100" s="85"/>
      <c r="N100" s="79"/>
      <c r="O100" s="85"/>
    </row>
    <row r="101" spans="3:15" s="3" customFormat="1" ht="13.5">
      <c r="C101" s="38"/>
      <c r="D101" s="38"/>
      <c r="G101" s="79"/>
      <c r="H101" s="79"/>
      <c r="I101" s="79"/>
      <c r="J101" s="79"/>
      <c r="K101" s="151"/>
      <c r="L101" s="79"/>
      <c r="M101" s="85"/>
      <c r="N101" s="79"/>
      <c r="O101" s="85"/>
    </row>
    <row r="102" spans="3:15" s="3" customFormat="1" ht="13.5">
      <c r="C102" s="38"/>
      <c r="D102" s="38"/>
      <c r="G102" s="79"/>
      <c r="H102" s="79"/>
      <c r="I102" s="79"/>
      <c r="J102" s="79"/>
      <c r="K102" s="151"/>
      <c r="L102" s="79"/>
      <c r="M102" s="85"/>
      <c r="N102" s="79"/>
      <c r="O102" s="85"/>
    </row>
    <row r="103" spans="3:15" s="3" customFormat="1" ht="13.5">
      <c r="C103" s="38"/>
      <c r="D103" s="38"/>
      <c r="G103" s="79"/>
      <c r="H103" s="79"/>
      <c r="I103" s="79"/>
      <c r="J103" s="79"/>
      <c r="K103" s="151"/>
      <c r="L103" s="79"/>
      <c r="M103" s="85"/>
      <c r="N103" s="79"/>
      <c r="O103" s="85"/>
    </row>
    <row r="104" spans="3:15" s="3" customFormat="1" ht="13.5">
      <c r="C104" s="38"/>
      <c r="D104" s="38"/>
      <c r="G104" s="79"/>
      <c r="H104" s="79"/>
      <c r="I104" s="79"/>
      <c r="J104" s="79"/>
      <c r="K104" s="151"/>
      <c r="L104" s="79"/>
      <c r="M104" s="85"/>
      <c r="N104" s="79"/>
      <c r="O104" s="85"/>
    </row>
    <row r="105" spans="3:15" s="3" customFormat="1" ht="13.5">
      <c r="C105" s="38"/>
      <c r="D105" s="38"/>
      <c r="G105" s="79"/>
      <c r="H105" s="79"/>
      <c r="I105" s="79"/>
      <c r="J105" s="79"/>
      <c r="K105" s="151"/>
      <c r="L105" s="79"/>
      <c r="M105" s="85"/>
      <c r="N105" s="79"/>
      <c r="O105" s="85"/>
    </row>
    <row r="106" spans="3:15" s="3" customFormat="1" ht="13.5">
      <c r="C106" s="38"/>
      <c r="D106" s="38"/>
      <c r="G106" s="79"/>
      <c r="H106" s="79"/>
      <c r="I106" s="79"/>
      <c r="J106" s="79"/>
      <c r="K106" s="151"/>
      <c r="L106" s="79"/>
      <c r="M106" s="85"/>
      <c r="N106" s="79"/>
      <c r="O106" s="85"/>
    </row>
    <row r="107" spans="3:15" s="3" customFormat="1" ht="13.5">
      <c r="C107" s="38"/>
      <c r="D107" s="38"/>
      <c r="G107" s="79"/>
      <c r="H107" s="79"/>
      <c r="I107" s="79"/>
      <c r="J107" s="79"/>
      <c r="K107" s="151"/>
      <c r="L107" s="79"/>
      <c r="M107" s="85"/>
      <c r="N107" s="79"/>
      <c r="O107" s="85"/>
    </row>
    <row r="108" spans="3:15" s="3" customFormat="1" ht="13.5">
      <c r="C108" s="38"/>
      <c r="D108" s="38"/>
      <c r="G108" s="79"/>
      <c r="H108" s="79"/>
      <c r="I108" s="79"/>
      <c r="J108" s="79"/>
      <c r="K108" s="151"/>
      <c r="L108" s="79"/>
      <c r="M108" s="85"/>
      <c r="N108" s="79"/>
      <c r="O108" s="85"/>
    </row>
    <row r="109" spans="3:15" s="3" customFormat="1" ht="13.5">
      <c r="C109" s="38"/>
      <c r="D109" s="38"/>
      <c r="G109" s="79"/>
      <c r="H109" s="79"/>
      <c r="I109" s="79"/>
      <c r="J109" s="79"/>
      <c r="K109" s="151"/>
      <c r="L109" s="79"/>
      <c r="M109" s="85"/>
      <c r="N109" s="79"/>
      <c r="O109" s="85"/>
    </row>
    <row r="110" spans="3:15" s="3" customFormat="1" ht="13.5">
      <c r="C110" s="38"/>
      <c r="D110" s="38"/>
      <c r="G110" s="79"/>
      <c r="H110" s="79"/>
      <c r="I110" s="79"/>
      <c r="J110" s="79"/>
      <c r="K110" s="151"/>
      <c r="L110" s="79"/>
      <c r="M110" s="85"/>
      <c r="N110" s="79"/>
      <c r="O110" s="85"/>
    </row>
    <row r="111" spans="3:15" s="3" customFormat="1" ht="13.5">
      <c r="C111" s="38"/>
      <c r="D111" s="38"/>
      <c r="G111" s="79"/>
      <c r="H111" s="79"/>
      <c r="I111" s="79"/>
      <c r="J111" s="79"/>
      <c r="K111" s="151"/>
      <c r="L111" s="79"/>
      <c r="M111" s="85"/>
      <c r="N111" s="79"/>
      <c r="O111" s="85"/>
    </row>
    <row r="112" spans="3:15" s="3" customFormat="1" ht="13.5">
      <c r="C112" s="38"/>
      <c r="D112" s="38"/>
      <c r="G112" s="79"/>
      <c r="H112" s="79"/>
      <c r="I112" s="79"/>
      <c r="J112" s="79"/>
      <c r="K112" s="151"/>
      <c r="L112" s="79"/>
      <c r="M112" s="85"/>
      <c r="N112" s="79"/>
      <c r="O112" s="85"/>
    </row>
    <row r="113" spans="3:15" s="3" customFormat="1" ht="13.5">
      <c r="C113" s="38"/>
      <c r="D113" s="38"/>
      <c r="G113" s="79"/>
      <c r="H113" s="79"/>
      <c r="I113" s="79"/>
      <c r="J113" s="79"/>
      <c r="K113" s="151"/>
      <c r="L113" s="79"/>
      <c r="M113" s="85"/>
      <c r="N113" s="79"/>
      <c r="O113" s="85"/>
    </row>
    <row r="114" spans="3:15" s="3" customFormat="1" ht="13.5">
      <c r="C114" s="38"/>
      <c r="D114" s="38"/>
      <c r="G114" s="79"/>
      <c r="H114" s="79"/>
      <c r="I114" s="79"/>
      <c r="J114" s="79"/>
      <c r="K114" s="151"/>
      <c r="L114" s="79"/>
      <c r="M114" s="85"/>
      <c r="N114" s="79"/>
      <c r="O114" s="85"/>
    </row>
    <row r="115" spans="3:15" s="3" customFormat="1" ht="13.5">
      <c r="C115" s="38"/>
      <c r="D115" s="38"/>
      <c r="G115" s="79"/>
      <c r="H115" s="79"/>
      <c r="I115" s="79"/>
      <c r="J115" s="79"/>
      <c r="K115" s="151"/>
      <c r="L115" s="79"/>
      <c r="M115" s="85"/>
      <c r="N115" s="79"/>
      <c r="O115" s="85"/>
    </row>
    <row r="116" spans="3:15" s="3" customFormat="1" ht="13.5">
      <c r="C116" s="38"/>
      <c r="D116" s="38"/>
      <c r="G116" s="79"/>
      <c r="H116" s="79"/>
      <c r="I116" s="79"/>
      <c r="J116" s="79"/>
      <c r="K116" s="151"/>
      <c r="L116" s="79"/>
      <c r="M116" s="85"/>
      <c r="N116" s="79"/>
      <c r="O116" s="85"/>
    </row>
    <row r="117" spans="3:15" s="3" customFormat="1" ht="13.5">
      <c r="C117" s="38"/>
      <c r="D117" s="38"/>
      <c r="G117" s="79"/>
      <c r="H117" s="79"/>
      <c r="I117" s="79"/>
      <c r="J117" s="79"/>
      <c r="K117" s="151"/>
      <c r="L117" s="79"/>
      <c r="M117" s="85"/>
      <c r="N117" s="79"/>
      <c r="O117" s="85"/>
    </row>
    <row r="118" spans="3:15" s="3" customFormat="1" ht="13.5">
      <c r="C118" s="38"/>
      <c r="D118" s="38"/>
      <c r="G118" s="79"/>
      <c r="H118" s="79"/>
      <c r="I118" s="79"/>
      <c r="J118" s="79"/>
      <c r="K118" s="151"/>
      <c r="L118" s="79"/>
      <c r="M118" s="85"/>
      <c r="N118" s="79"/>
      <c r="O118" s="85"/>
    </row>
    <row r="119" spans="3:15" s="3" customFormat="1" ht="13.5">
      <c r="C119" s="38"/>
      <c r="D119" s="38"/>
      <c r="G119" s="79"/>
      <c r="H119" s="79"/>
      <c r="I119" s="79"/>
      <c r="J119" s="79"/>
      <c r="K119" s="151"/>
      <c r="L119" s="79"/>
      <c r="M119" s="85"/>
      <c r="N119" s="79"/>
      <c r="O119" s="85"/>
    </row>
    <row r="120" spans="3:15" s="3" customFormat="1" ht="13.5">
      <c r="C120" s="38"/>
      <c r="D120" s="38"/>
      <c r="G120" s="79"/>
      <c r="H120" s="79"/>
      <c r="I120" s="79"/>
      <c r="J120" s="79"/>
      <c r="K120" s="151"/>
      <c r="L120" s="79"/>
      <c r="M120" s="85"/>
      <c r="N120" s="79"/>
      <c r="O120" s="85"/>
    </row>
    <row r="121" spans="3:15" s="3" customFormat="1" ht="13.5">
      <c r="C121" s="38"/>
      <c r="D121" s="38"/>
      <c r="G121" s="79"/>
      <c r="H121" s="79"/>
      <c r="I121" s="79"/>
      <c r="J121" s="79"/>
      <c r="K121" s="151"/>
      <c r="L121" s="79"/>
      <c r="M121" s="85"/>
      <c r="N121" s="79"/>
      <c r="O121" s="85"/>
    </row>
    <row r="122" spans="3:15" s="3" customFormat="1" ht="13.5">
      <c r="C122" s="38"/>
      <c r="D122" s="38"/>
      <c r="G122" s="79"/>
      <c r="H122" s="79"/>
      <c r="I122" s="79"/>
      <c r="J122" s="79"/>
      <c r="K122" s="151"/>
      <c r="L122" s="79"/>
      <c r="M122" s="85"/>
      <c r="N122" s="79"/>
      <c r="O122" s="85"/>
    </row>
    <row r="123" spans="3:15" s="3" customFormat="1" ht="13.5">
      <c r="C123" s="38"/>
      <c r="D123" s="38"/>
      <c r="G123" s="79"/>
      <c r="H123" s="79"/>
      <c r="I123" s="79"/>
      <c r="J123" s="79"/>
      <c r="K123" s="151"/>
      <c r="L123" s="79"/>
      <c r="M123" s="85"/>
      <c r="N123" s="79"/>
      <c r="O123" s="85"/>
    </row>
    <row r="124" spans="3:15" s="3" customFormat="1" ht="13.5">
      <c r="C124" s="38"/>
      <c r="D124" s="38"/>
      <c r="G124" s="79"/>
      <c r="H124" s="79"/>
      <c r="I124" s="79"/>
      <c r="J124" s="79"/>
      <c r="K124" s="151"/>
      <c r="L124" s="79"/>
      <c r="M124" s="85"/>
      <c r="N124" s="79"/>
      <c r="O124" s="85"/>
    </row>
    <row r="125" spans="3:15" s="3" customFormat="1" ht="13.5">
      <c r="C125" s="38"/>
      <c r="D125" s="38"/>
      <c r="G125" s="79"/>
      <c r="H125" s="79"/>
      <c r="I125" s="79"/>
      <c r="J125" s="79"/>
      <c r="K125" s="151"/>
      <c r="L125" s="79"/>
      <c r="M125" s="85"/>
      <c r="N125" s="79"/>
      <c r="O125" s="85"/>
    </row>
    <row r="126" spans="3:15" s="3" customFormat="1" ht="13.5">
      <c r="C126" s="38"/>
      <c r="D126" s="38"/>
      <c r="G126" s="79"/>
      <c r="H126" s="79"/>
      <c r="I126" s="79"/>
      <c r="J126" s="79"/>
      <c r="K126" s="151"/>
      <c r="L126" s="79"/>
      <c r="M126" s="85"/>
      <c r="N126" s="79"/>
      <c r="O126" s="85"/>
    </row>
    <row r="127" spans="3:15" s="3" customFormat="1" ht="13.5">
      <c r="C127" s="38"/>
      <c r="D127" s="38"/>
      <c r="G127" s="79"/>
      <c r="H127" s="79"/>
      <c r="I127" s="79"/>
      <c r="J127" s="79"/>
      <c r="K127" s="151"/>
      <c r="L127" s="79"/>
      <c r="M127" s="85"/>
      <c r="N127" s="79"/>
      <c r="O127" s="85"/>
    </row>
    <row r="128" spans="3:15" s="3" customFormat="1" ht="13.5">
      <c r="C128" s="38"/>
      <c r="D128" s="38"/>
      <c r="G128" s="79"/>
      <c r="H128" s="79"/>
      <c r="I128" s="79"/>
      <c r="J128" s="79"/>
      <c r="K128" s="151"/>
      <c r="L128" s="79"/>
      <c r="M128" s="85"/>
      <c r="N128" s="79"/>
      <c r="O128" s="85"/>
    </row>
    <row r="129" spans="3:15" s="3" customFormat="1" ht="13.5">
      <c r="C129" s="38"/>
      <c r="D129" s="38"/>
      <c r="G129" s="79"/>
      <c r="H129" s="79"/>
      <c r="I129" s="79"/>
      <c r="J129" s="79"/>
      <c r="K129" s="151"/>
      <c r="L129" s="79"/>
      <c r="M129" s="85"/>
      <c r="N129" s="79"/>
      <c r="O129" s="85"/>
    </row>
    <row r="130" spans="3:15" s="3" customFormat="1" ht="13.5">
      <c r="C130" s="38"/>
      <c r="D130" s="38"/>
      <c r="G130" s="79"/>
      <c r="H130" s="79"/>
      <c r="I130" s="79"/>
      <c r="J130" s="79"/>
      <c r="K130" s="151"/>
      <c r="L130" s="79"/>
      <c r="M130" s="85"/>
      <c r="N130" s="79"/>
      <c r="O130" s="85"/>
    </row>
    <row r="131" spans="3:15" s="3" customFormat="1" ht="13.5">
      <c r="C131" s="38"/>
      <c r="D131" s="38"/>
      <c r="G131" s="79"/>
      <c r="H131" s="79"/>
      <c r="I131" s="79"/>
      <c r="J131" s="79"/>
      <c r="K131" s="151"/>
      <c r="L131" s="79"/>
      <c r="M131" s="85"/>
      <c r="N131" s="79"/>
      <c r="O131" s="85"/>
    </row>
    <row r="132" spans="3:15" s="3" customFormat="1" ht="13.5">
      <c r="C132" s="38"/>
      <c r="D132" s="38"/>
      <c r="G132" s="79"/>
      <c r="H132" s="79"/>
      <c r="I132" s="79"/>
      <c r="J132" s="79"/>
      <c r="K132" s="151"/>
      <c r="L132" s="79"/>
      <c r="M132" s="85"/>
      <c r="N132" s="79"/>
      <c r="O132" s="85"/>
    </row>
    <row r="133" spans="3:15" s="3" customFormat="1" ht="13.5">
      <c r="C133" s="38"/>
      <c r="D133" s="38"/>
      <c r="G133" s="79"/>
      <c r="H133" s="79"/>
      <c r="I133" s="79"/>
      <c r="J133" s="79"/>
      <c r="K133" s="151"/>
      <c r="L133" s="79"/>
      <c r="M133" s="85"/>
      <c r="N133" s="79"/>
      <c r="O133" s="85"/>
    </row>
    <row r="134" spans="3:15" s="3" customFormat="1" ht="13.5">
      <c r="C134" s="38"/>
      <c r="D134" s="38"/>
      <c r="G134" s="79"/>
      <c r="H134" s="79"/>
      <c r="I134" s="79"/>
      <c r="J134" s="79"/>
      <c r="K134" s="151"/>
      <c r="L134" s="79"/>
      <c r="M134" s="85"/>
      <c r="N134" s="79"/>
      <c r="O134" s="85"/>
    </row>
    <row r="135" spans="3:15" s="3" customFormat="1" ht="13.5">
      <c r="C135" s="38"/>
      <c r="D135" s="38"/>
      <c r="G135" s="79"/>
      <c r="H135" s="79"/>
      <c r="I135" s="79"/>
      <c r="J135" s="79"/>
      <c r="K135" s="151"/>
      <c r="L135" s="79"/>
      <c r="M135" s="85"/>
      <c r="N135" s="79"/>
      <c r="O135" s="85"/>
    </row>
    <row r="136" spans="3:15" s="3" customFormat="1" ht="13.5">
      <c r="C136" s="38"/>
      <c r="D136" s="38"/>
      <c r="G136" s="79"/>
      <c r="H136" s="79"/>
      <c r="I136" s="79"/>
      <c r="J136" s="79"/>
      <c r="K136" s="151"/>
      <c r="L136" s="79"/>
      <c r="M136" s="85"/>
      <c r="N136" s="79"/>
      <c r="O136" s="85"/>
    </row>
    <row r="137" spans="3:15" s="3" customFormat="1" ht="13.5">
      <c r="C137" s="38"/>
      <c r="D137" s="38"/>
      <c r="G137" s="79"/>
      <c r="H137" s="79"/>
      <c r="I137" s="79"/>
      <c r="J137" s="79"/>
      <c r="K137" s="151"/>
      <c r="L137" s="79"/>
      <c r="M137" s="85"/>
      <c r="N137" s="79"/>
      <c r="O137" s="85"/>
    </row>
    <row r="138" spans="3:15" s="3" customFormat="1" ht="13.5">
      <c r="C138" s="38"/>
      <c r="D138" s="38"/>
      <c r="G138" s="79"/>
      <c r="H138" s="79"/>
      <c r="I138" s="79"/>
      <c r="J138" s="79"/>
      <c r="K138" s="151"/>
      <c r="L138" s="79"/>
      <c r="M138" s="85"/>
      <c r="N138" s="79"/>
      <c r="O138" s="85"/>
    </row>
    <row r="139" spans="3:15" s="3" customFormat="1" ht="13.5">
      <c r="C139" s="38"/>
      <c r="D139" s="38"/>
      <c r="G139" s="79"/>
      <c r="H139" s="79"/>
      <c r="I139" s="79"/>
      <c r="J139" s="79"/>
      <c r="K139" s="151"/>
      <c r="L139" s="79"/>
      <c r="M139" s="85"/>
      <c r="N139" s="79"/>
      <c r="O139" s="85"/>
    </row>
    <row r="140" spans="3:15" s="3" customFormat="1" ht="13.5">
      <c r="C140" s="38"/>
      <c r="D140" s="38"/>
      <c r="G140" s="79"/>
      <c r="H140" s="79"/>
      <c r="I140" s="79"/>
      <c r="J140" s="79"/>
      <c r="K140" s="151"/>
      <c r="L140" s="79"/>
      <c r="M140" s="85"/>
      <c r="N140" s="79"/>
      <c r="O140" s="85"/>
    </row>
    <row r="141" spans="3:15" s="3" customFormat="1" ht="13.5">
      <c r="C141" s="38"/>
      <c r="D141" s="38"/>
      <c r="G141" s="79"/>
      <c r="H141" s="79"/>
      <c r="I141" s="79"/>
      <c r="J141" s="79"/>
      <c r="K141" s="151"/>
      <c r="L141" s="79"/>
      <c r="M141" s="85"/>
      <c r="N141" s="79"/>
      <c r="O141" s="85"/>
    </row>
    <row r="142" spans="3:15" s="3" customFormat="1" ht="13.5">
      <c r="C142" s="38"/>
      <c r="D142" s="38"/>
      <c r="G142" s="79"/>
      <c r="H142" s="79"/>
      <c r="I142" s="79"/>
      <c r="J142" s="79"/>
      <c r="K142" s="151"/>
      <c r="L142" s="79"/>
      <c r="M142" s="85"/>
      <c r="N142" s="79"/>
      <c r="O142" s="85"/>
    </row>
    <row r="143" spans="3:15" s="3" customFormat="1" ht="13.5">
      <c r="C143" s="38"/>
      <c r="D143" s="38"/>
      <c r="G143" s="79"/>
      <c r="H143" s="79"/>
      <c r="I143" s="79"/>
      <c r="J143" s="79"/>
      <c r="K143" s="151"/>
      <c r="L143" s="79"/>
      <c r="M143" s="85"/>
      <c r="N143" s="79"/>
      <c r="O143" s="85"/>
    </row>
    <row r="144" spans="3:15" s="3" customFormat="1" ht="13.5">
      <c r="C144" s="38"/>
      <c r="D144" s="38"/>
      <c r="G144" s="79"/>
      <c r="H144" s="79"/>
      <c r="I144" s="79"/>
      <c r="J144" s="79"/>
      <c r="K144" s="151"/>
      <c r="L144" s="79"/>
      <c r="M144" s="85"/>
      <c r="N144" s="79"/>
      <c r="O144" s="85"/>
    </row>
    <row r="145" spans="3:15" s="3" customFormat="1" ht="13.5">
      <c r="C145" s="38"/>
      <c r="D145" s="38"/>
      <c r="G145" s="79"/>
      <c r="H145" s="79"/>
      <c r="I145" s="79"/>
      <c r="J145" s="79"/>
      <c r="K145" s="151"/>
      <c r="L145" s="79"/>
      <c r="M145" s="85"/>
      <c r="N145" s="79"/>
      <c r="O145" s="85"/>
    </row>
    <row r="146" spans="3:15" s="3" customFormat="1" ht="13.5">
      <c r="C146" s="38"/>
      <c r="D146" s="38"/>
      <c r="G146" s="79"/>
      <c r="H146" s="79"/>
      <c r="I146" s="79"/>
      <c r="J146" s="79"/>
      <c r="K146" s="151"/>
      <c r="L146" s="79"/>
      <c r="M146" s="85"/>
      <c r="N146" s="79"/>
      <c r="O146" s="85"/>
    </row>
    <row r="147" spans="3:15" s="3" customFormat="1" ht="13.5">
      <c r="C147" s="38"/>
      <c r="D147" s="38"/>
      <c r="G147" s="79"/>
      <c r="H147" s="79"/>
      <c r="I147" s="79"/>
      <c r="J147" s="79"/>
      <c r="K147" s="151"/>
      <c r="L147" s="79"/>
      <c r="M147" s="85"/>
      <c r="N147" s="79"/>
      <c r="O147" s="85"/>
    </row>
    <row r="148" spans="3:15" s="3" customFormat="1" ht="13.5">
      <c r="C148" s="38"/>
      <c r="D148" s="38"/>
      <c r="G148" s="79"/>
      <c r="H148" s="79"/>
      <c r="I148" s="79"/>
      <c r="J148" s="79"/>
      <c r="K148" s="151"/>
      <c r="L148" s="79"/>
      <c r="M148" s="85"/>
      <c r="N148" s="79"/>
      <c r="O148" s="85"/>
    </row>
    <row r="149" spans="3:15" s="3" customFormat="1" ht="13.5">
      <c r="C149" s="38"/>
      <c r="D149" s="38"/>
      <c r="G149" s="79"/>
      <c r="H149" s="79"/>
      <c r="I149" s="79"/>
      <c r="J149" s="79"/>
      <c r="K149" s="151"/>
      <c r="L149" s="79"/>
      <c r="M149" s="85"/>
      <c r="N149" s="79"/>
      <c r="O149" s="85"/>
    </row>
    <row r="150" spans="3:15" s="3" customFormat="1" ht="13.5">
      <c r="C150" s="38"/>
      <c r="D150" s="38"/>
      <c r="G150" s="79"/>
      <c r="H150" s="79"/>
      <c r="I150" s="79"/>
      <c r="J150" s="79"/>
      <c r="K150" s="151"/>
      <c r="L150" s="79"/>
      <c r="M150" s="85"/>
      <c r="N150" s="79"/>
      <c r="O150" s="85"/>
    </row>
    <row r="151" spans="3:15" s="3" customFormat="1" ht="13.5">
      <c r="C151" s="38"/>
      <c r="D151" s="38"/>
      <c r="G151" s="79"/>
      <c r="H151" s="79"/>
      <c r="I151" s="79"/>
      <c r="J151" s="79"/>
      <c r="K151" s="151"/>
      <c r="L151" s="79"/>
      <c r="M151" s="85"/>
      <c r="N151" s="79"/>
      <c r="O151" s="85"/>
    </row>
    <row r="152" spans="3:15" s="3" customFormat="1" ht="13.5">
      <c r="C152" s="38"/>
      <c r="D152" s="38"/>
      <c r="G152" s="79"/>
      <c r="H152" s="79"/>
      <c r="I152" s="79"/>
      <c r="J152" s="79"/>
      <c r="K152" s="151"/>
      <c r="L152" s="79"/>
      <c r="M152" s="85"/>
      <c r="N152" s="79"/>
      <c r="O152" s="85"/>
    </row>
    <row r="153" spans="3:15" s="3" customFormat="1" ht="13.5">
      <c r="C153" s="38"/>
      <c r="D153" s="38"/>
      <c r="G153" s="79"/>
      <c r="H153" s="79"/>
      <c r="I153" s="79"/>
      <c r="J153" s="79"/>
      <c r="K153" s="151"/>
      <c r="L153" s="79"/>
      <c r="M153" s="85"/>
      <c r="N153" s="79"/>
      <c r="O153" s="85"/>
    </row>
    <row r="154" spans="3:15" s="3" customFormat="1" ht="13.5">
      <c r="C154" s="38"/>
      <c r="D154" s="38"/>
      <c r="G154" s="79"/>
      <c r="H154" s="79"/>
      <c r="I154" s="79"/>
      <c r="J154" s="79"/>
      <c r="K154" s="151"/>
      <c r="L154" s="79"/>
      <c r="M154" s="85"/>
      <c r="N154" s="79"/>
      <c r="O154" s="85"/>
    </row>
    <row r="155" spans="3:15" s="3" customFormat="1" ht="13.5">
      <c r="C155" s="38"/>
      <c r="D155" s="38"/>
      <c r="G155" s="79"/>
      <c r="H155" s="79"/>
      <c r="I155" s="79"/>
      <c r="J155" s="79"/>
      <c r="K155" s="151"/>
      <c r="L155" s="79"/>
      <c r="M155" s="85"/>
      <c r="N155" s="79"/>
      <c r="O155" s="85"/>
    </row>
    <row r="156" spans="3:15" s="3" customFormat="1" ht="13.5">
      <c r="C156" s="38"/>
      <c r="D156" s="38"/>
      <c r="G156" s="79"/>
      <c r="H156" s="79"/>
      <c r="I156" s="79"/>
      <c r="J156" s="79"/>
      <c r="K156" s="151"/>
      <c r="L156" s="79"/>
      <c r="M156" s="85"/>
      <c r="N156" s="79"/>
      <c r="O156" s="85"/>
    </row>
    <row r="157" spans="3:15" s="3" customFormat="1" ht="13.5">
      <c r="C157" s="38"/>
      <c r="D157" s="38"/>
      <c r="G157" s="79"/>
      <c r="H157" s="79"/>
      <c r="I157" s="79"/>
      <c r="J157" s="79"/>
      <c r="K157" s="151"/>
      <c r="L157" s="79"/>
      <c r="M157" s="85"/>
      <c r="N157" s="79"/>
      <c r="O157" s="85"/>
    </row>
    <row r="158" spans="3:15" s="3" customFormat="1" ht="13.5">
      <c r="C158" s="38"/>
      <c r="D158" s="38"/>
      <c r="G158" s="79"/>
      <c r="H158" s="79"/>
      <c r="I158" s="79"/>
      <c r="J158" s="79"/>
      <c r="K158" s="151"/>
      <c r="L158" s="79"/>
      <c r="M158" s="85"/>
      <c r="N158" s="79"/>
      <c r="O158" s="85"/>
    </row>
    <row r="159" spans="3:15" s="3" customFormat="1" ht="13.5">
      <c r="C159" s="38"/>
      <c r="D159" s="38"/>
      <c r="G159" s="79"/>
      <c r="H159" s="79"/>
      <c r="I159" s="79"/>
      <c r="J159" s="79"/>
      <c r="K159" s="151"/>
      <c r="L159" s="79"/>
      <c r="M159" s="85"/>
      <c r="N159" s="79"/>
      <c r="O159" s="85"/>
    </row>
    <row r="160" spans="3:15" s="3" customFormat="1" ht="13.5">
      <c r="C160" s="38"/>
      <c r="D160" s="38"/>
      <c r="G160" s="79"/>
      <c r="H160" s="79"/>
      <c r="I160" s="79"/>
      <c r="J160" s="79"/>
      <c r="K160" s="151"/>
      <c r="L160" s="79"/>
      <c r="M160" s="85"/>
      <c r="N160" s="79"/>
      <c r="O160" s="85"/>
    </row>
    <row r="161" spans="3:15" s="3" customFormat="1" ht="13.5">
      <c r="C161" s="38"/>
      <c r="D161" s="38"/>
      <c r="G161" s="79"/>
      <c r="H161" s="79"/>
      <c r="I161" s="79"/>
      <c r="J161" s="79"/>
      <c r="K161" s="151"/>
      <c r="L161" s="79"/>
      <c r="M161" s="85"/>
      <c r="N161" s="79"/>
      <c r="O161" s="85"/>
    </row>
    <row r="162" spans="3:15" s="3" customFormat="1" ht="13.5">
      <c r="C162" s="38"/>
      <c r="D162" s="38"/>
      <c r="G162" s="79"/>
      <c r="H162" s="79"/>
      <c r="I162" s="79"/>
      <c r="J162" s="79"/>
      <c r="K162" s="151"/>
      <c r="L162" s="79"/>
      <c r="M162" s="85"/>
      <c r="N162" s="79"/>
      <c r="O162" s="85"/>
    </row>
    <row r="163" spans="3:15" s="3" customFormat="1" ht="13.5">
      <c r="C163" s="38"/>
      <c r="D163" s="38"/>
      <c r="G163" s="79"/>
      <c r="H163" s="79"/>
      <c r="I163" s="79"/>
      <c r="J163" s="79"/>
      <c r="K163" s="151"/>
      <c r="L163" s="79"/>
      <c r="M163" s="85"/>
      <c r="N163" s="79"/>
      <c r="O163" s="85"/>
    </row>
    <row r="164" spans="3:15" s="3" customFormat="1" ht="13.5">
      <c r="C164" s="38"/>
      <c r="D164" s="38"/>
      <c r="G164" s="79"/>
      <c r="H164" s="79"/>
      <c r="I164" s="79"/>
      <c r="J164" s="79"/>
      <c r="K164" s="151"/>
      <c r="L164" s="79"/>
      <c r="M164" s="85"/>
      <c r="N164" s="79"/>
      <c r="O164" s="85"/>
    </row>
    <row r="165" spans="3:15" s="3" customFormat="1" ht="13.5">
      <c r="C165" s="38"/>
      <c r="D165" s="38"/>
      <c r="G165" s="79"/>
      <c r="H165" s="79"/>
      <c r="I165" s="79"/>
      <c r="J165" s="79"/>
      <c r="K165" s="151"/>
      <c r="L165" s="79"/>
      <c r="M165" s="85"/>
      <c r="N165" s="79"/>
      <c r="O165" s="85"/>
    </row>
    <row r="166" spans="3:15" s="3" customFormat="1" ht="13.5">
      <c r="C166" s="38"/>
      <c r="D166" s="38"/>
      <c r="G166" s="79"/>
      <c r="H166" s="79"/>
      <c r="I166" s="79"/>
      <c r="J166" s="79"/>
      <c r="K166" s="151"/>
      <c r="L166" s="79"/>
      <c r="M166" s="85"/>
      <c r="N166" s="79"/>
      <c r="O166" s="85"/>
    </row>
    <row r="167" spans="3:15" s="3" customFormat="1" ht="13.5">
      <c r="C167" s="38"/>
      <c r="D167" s="38"/>
      <c r="G167" s="79"/>
      <c r="H167" s="79"/>
      <c r="I167" s="79"/>
      <c r="J167" s="79"/>
      <c r="K167" s="151"/>
      <c r="L167" s="79"/>
      <c r="M167" s="85"/>
      <c r="N167" s="79"/>
      <c r="O167" s="85"/>
    </row>
    <row r="168" spans="3:15" s="3" customFormat="1" ht="13.5">
      <c r="C168" s="38"/>
      <c r="D168" s="38"/>
      <c r="G168" s="79"/>
      <c r="H168" s="79"/>
      <c r="I168" s="79"/>
      <c r="J168" s="79"/>
      <c r="K168" s="151"/>
      <c r="L168" s="79"/>
      <c r="M168" s="85"/>
      <c r="N168" s="79"/>
      <c r="O168" s="85"/>
    </row>
    <row r="169" spans="3:15" s="3" customFormat="1" ht="13.5">
      <c r="C169" s="38"/>
      <c r="D169" s="38"/>
      <c r="G169" s="79"/>
      <c r="H169" s="79"/>
      <c r="I169" s="79"/>
      <c r="J169" s="79"/>
      <c r="K169" s="151"/>
      <c r="L169" s="79"/>
      <c r="M169" s="85"/>
      <c r="N169" s="79"/>
      <c r="O169" s="85"/>
    </row>
    <row r="170" spans="3:15" s="3" customFormat="1" ht="13.5">
      <c r="C170" s="38"/>
      <c r="D170" s="38"/>
      <c r="G170" s="79"/>
      <c r="H170" s="79"/>
      <c r="I170" s="79"/>
      <c r="J170" s="79"/>
      <c r="K170" s="151"/>
      <c r="L170" s="79"/>
      <c r="M170" s="85"/>
      <c r="N170" s="79"/>
      <c r="O170" s="85"/>
    </row>
    <row r="171" spans="3:15" s="3" customFormat="1" ht="13.5">
      <c r="C171" s="38"/>
      <c r="D171" s="38"/>
      <c r="G171" s="79"/>
      <c r="H171" s="79"/>
      <c r="I171" s="79"/>
      <c r="J171" s="79"/>
      <c r="K171" s="151"/>
      <c r="L171" s="79"/>
      <c r="M171" s="85"/>
      <c r="N171" s="79"/>
      <c r="O171" s="85"/>
    </row>
    <row r="172" spans="3:15" s="3" customFormat="1" ht="13.5">
      <c r="C172" s="38"/>
      <c r="D172" s="38"/>
      <c r="G172" s="79"/>
      <c r="H172" s="79"/>
      <c r="I172" s="79"/>
      <c r="J172" s="79"/>
      <c r="K172" s="151"/>
      <c r="L172" s="79"/>
      <c r="M172" s="85"/>
      <c r="N172" s="79"/>
      <c r="O172" s="85"/>
    </row>
    <row r="173" spans="3:15" s="3" customFormat="1" ht="13.5">
      <c r="C173" s="38"/>
      <c r="D173" s="38"/>
      <c r="G173" s="79"/>
      <c r="H173" s="79"/>
      <c r="I173" s="79"/>
      <c r="J173" s="79"/>
      <c r="K173" s="151"/>
      <c r="L173" s="79"/>
      <c r="M173" s="85"/>
      <c r="N173" s="79"/>
      <c r="O173" s="85"/>
    </row>
    <row r="174" spans="3:15" s="3" customFormat="1" ht="13.5">
      <c r="C174" s="38"/>
      <c r="D174" s="38"/>
      <c r="G174" s="79"/>
      <c r="H174" s="79"/>
      <c r="I174" s="79"/>
      <c r="J174" s="79"/>
      <c r="K174" s="151"/>
      <c r="L174" s="79"/>
      <c r="M174" s="85"/>
      <c r="N174" s="79"/>
      <c r="O174" s="85"/>
    </row>
    <row r="175" spans="3:15" s="3" customFormat="1" ht="13.5">
      <c r="C175" s="38"/>
      <c r="D175" s="38"/>
      <c r="G175" s="79"/>
      <c r="H175" s="79"/>
      <c r="I175" s="79"/>
      <c r="J175" s="79"/>
      <c r="K175" s="151"/>
      <c r="L175" s="79"/>
      <c r="M175" s="85"/>
      <c r="N175" s="79"/>
      <c r="O175" s="85"/>
    </row>
    <row r="176" spans="3:15" s="3" customFormat="1" ht="13.5">
      <c r="C176" s="38"/>
      <c r="D176" s="38"/>
      <c r="G176" s="79"/>
      <c r="H176" s="79"/>
      <c r="I176" s="79"/>
      <c r="J176" s="79"/>
      <c r="K176" s="151"/>
      <c r="L176" s="79"/>
      <c r="M176" s="85"/>
      <c r="N176" s="79"/>
      <c r="O176" s="85"/>
    </row>
    <row r="177" spans="3:15" s="3" customFormat="1" ht="13.5">
      <c r="C177" s="38"/>
      <c r="D177" s="38"/>
      <c r="G177" s="79"/>
      <c r="H177" s="79"/>
      <c r="I177" s="79"/>
      <c r="J177" s="79"/>
      <c r="K177" s="151"/>
      <c r="L177" s="79"/>
      <c r="M177" s="85"/>
      <c r="N177" s="79"/>
      <c r="O177" s="85"/>
    </row>
    <row r="178" spans="3:15" s="3" customFormat="1" ht="13.5">
      <c r="C178" s="38"/>
      <c r="D178" s="38"/>
      <c r="G178" s="79"/>
      <c r="H178" s="79"/>
      <c r="I178" s="79"/>
      <c r="J178" s="79"/>
      <c r="K178" s="151"/>
      <c r="L178" s="79"/>
      <c r="M178" s="85"/>
      <c r="N178" s="79"/>
      <c r="O178" s="85"/>
    </row>
    <row r="179" spans="3:15" s="3" customFormat="1" ht="13.5">
      <c r="C179" s="38"/>
      <c r="D179" s="38"/>
      <c r="G179" s="79"/>
      <c r="H179" s="79"/>
      <c r="I179" s="79"/>
      <c r="J179" s="79"/>
      <c r="K179" s="151"/>
      <c r="L179" s="79"/>
      <c r="M179" s="85"/>
      <c r="N179" s="79"/>
      <c r="O179" s="85"/>
    </row>
    <row r="180" spans="3:15" s="3" customFormat="1" ht="13.5">
      <c r="C180" s="38"/>
      <c r="D180" s="38"/>
      <c r="G180" s="79"/>
      <c r="H180" s="79"/>
      <c r="I180" s="79"/>
      <c r="J180" s="79"/>
      <c r="K180" s="151"/>
      <c r="L180" s="79"/>
      <c r="M180" s="85"/>
      <c r="N180" s="79"/>
      <c r="O180" s="85"/>
    </row>
    <row r="181" spans="3:15" s="3" customFormat="1" ht="13.5">
      <c r="C181" s="38"/>
      <c r="D181" s="38"/>
      <c r="G181" s="79"/>
      <c r="H181" s="79"/>
      <c r="I181" s="79"/>
      <c r="J181" s="79"/>
      <c r="K181" s="151"/>
      <c r="L181" s="79"/>
      <c r="M181" s="85"/>
      <c r="N181" s="79"/>
      <c r="O181" s="85"/>
    </row>
    <row r="182" spans="3:15" s="3" customFormat="1" ht="13.5">
      <c r="C182" s="38"/>
      <c r="D182" s="38"/>
      <c r="G182" s="79"/>
      <c r="H182" s="79"/>
      <c r="I182" s="79"/>
      <c r="J182" s="79"/>
      <c r="K182" s="151"/>
      <c r="L182" s="79"/>
      <c r="M182" s="85"/>
      <c r="N182" s="79"/>
      <c r="O182" s="85"/>
    </row>
    <row r="183" spans="3:15" s="3" customFormat="1" ht="13.5">
      <c r="C183" s="38"/>
      <c r="D183" s="38"/>
      <c r="G183" s="79"/>
      <c r="H183" s="79"/>
      <c r="I183" s="79"/>
      <c r="J183" s="79"/>
      <c r="K183" s="151"/>
      <c r="L183" s="79"/>
      <c r="M183" s="85"/>
      <c r="N183" s="79"/>
      <c r="O183" s="85"/>
    </row>
    <row r="184" spans="3:15" s="3" customFormat="1" ht="13.5">
      <c r="C184" s="38"/>
      <c r="D184" s="38"/>
      <c r="G184" s="79"/>
      <c r="H184" s="79"/>
      <c r="I184" s="79"/>
      <c r="J184" s="79"/>
      <c r="K184" s="151"/>
      <c r="L184" s="79"/>
      <c r="M184" s="85"/>
      <c r="N184" s="79"/>
      <c r="O184" s="85"/>
    </row>
    <row r="185" spans="3:15" s="3" customFormat="1" ht="13.5">
      <c r="C185" s="38"/>
      <c r="D185" s="38"/>
      <c r="G185" s="79"/>
      <c r="H185" s="79"/>
      <c r="I185" s="79"/>
      <c r="J185" s="79"/>
      <c r="K185" s="151"/>
      <c r="L185" s="79"/>
      <c r="M185" s="85"/>
      <c r="N185" s="79"/>
      <c r="O185" s="85"/>
    </row>
    <row r="186" spans="3:15" s="3" customFormat="1" ht="13.5">
      <c r="C186" s="38"/>
      <c r="D186" s="38"/>
      <c r="G186" s="79"/>
      <c r="H186" s="79"/>
      <c r="I186" s="79"/>
      <c r="J186" s="79"/>
      <c r="K186" s="151"/>
      <c r="L186" s="79"/>
      <c r="M186" s="85"/>
      <c r="N186" s="79"/>
      <c r="O186" s="85"/>
    </row>
    <row r="187" spans="3:15" s="3" customFormat="1" ht="13.5">
      <c r="C187" s="38"/>
      <c r="D187" s="38"/>
      <c r="G187" s="79"/>
      <c r="H187" s="79"/>
      <c r="I187" s="79"/>
      <c r="J187" s="79"/>
      <c r="K187" s="151"/>
      <c r="L187" s="79"/>
      <c r="M187" s="85"/>
      <c r="N187" s="79"/>
      <c r="O187" s="85"/>
    </row>
    <row r="188" spans="3:15" s="3" customFormat="1" ht="13.5">
      <c r="C188" s="38"/>
      <c r="D188" s="38"/>
      <c r="G188" s="79"/>
      <c r="H188" s="79"/>
      <c r="I188" s="79"/>
      <c r="J188" s="79"/>
      <c r="K188" s="151"/>
      <c r="L188" s="79"/>
      <c r="M188" s="85"/>
      <c r="N188" s="79"/>
      <c r="O188" s="85"/>
    </row>
    <row r="189" spans="3:15" s="3" customFormat="1" ht="13.5">
      <c r="C189" s="38"/>
      <c r="D189" s="38"/>
      <c r="G189" s="79"/>
      <c r="H189" s="79"/>
      <c r="I189" s="79"/>
      <c r="J189" s="79"/>
      <c r="K189" s="151"/>
      <c r="L189" s="79"/>
      <c r="M189" s="85"/>
      <c r="N189" s="79"/>
      <c r="O189" s="85"/>
    </row>
    <row r="190" spans="3:15" s="3" customFormat="1" ht="13.5">
      <c r="C190" s="38"/>
      <c r="D190" s="38"/>
      <c r="G190" s="79"/>
      <c r="H190" s="79"/>
      <c r="I190" s="79"/>
      <c r="J190" s="79"/>
      <c r="K190" s="151"/>
      <c r="L190" s="79"/>
      <c r="M190" s="85"/>
      <c r="N190" s="79"/>
      <c r="O190" s="85"/>
    </row>
    <row r="191" spans="3:15" s="3" customFormat="1" ht="13.5">
      <c r="C191" s="38"/>
      <c r="D191" s="38"/>
      <c r="G191" s="79"/>
      <c r="H191" s="79"/>
      <c r="I191" s="79"/>
      <c r="J191" s="79"/>
      <c r="K191" s="151"/>
      <c r="L191" s="79"/>
      <c r="M191" s="85"/>
      <c r="N191" s="79"/>
      <c r="O191" s="85"/>
    </row>
    <row r="192" spans="3:15" s="3" customFormat="1" ht="13.5">
      <c r="C192" s="38"/>
      <c r="D192" s="38"/>
      <c r="G192" s="79"/>
      <c r="H192" s="79"/>
      <c r="I192" s="79"/>
      <c r="J192" s="79"/>
      <c r="K192" s="151"/>
      <c r="L192" s="79"/>
      <c r="M192" s="85"/>
      <c r="N192" s="79"/>
      <c r="O192" s="85"/>
    </row>
    <row r="193" spans="3:15" s="3" customFormat="1" ht="13.5">
      <c r="C193" s="38"/>
      <c r="D193" s="38"/>
      <c r="G193" s="79"/>
      <c r="H193" s="79"/>
      <c r="I193" s="79"/>
      <c r="J193" s="79"/>
      <c r="K193" s="151"/>
      <c r="L193" s="79"/>
      <c r="M193" s="85"/>
      <c r="N193" s="79"/>
      <c r="O193" s="85"/>
    </row>
    <row r="194" spans="3:15" s="3" customFormat="1" ht="13.5">
      <c r="C194" s="38"/>
      <c r="D194" s="38"/>
      <c r="G194" s="79"/>
      <c r="H194" s="79"/>
      <c r="I194" s="79"/>
      <c r="J194" s="79"/>
      <c r="K194" s="151"/>
      <c r="L194" s="79"/>
      <c r="M194" s="85"/>
      <c r="N194" s="79"/>
      <c r="O194" s="85"/>
    </row>
    <row r="195" spans="3:15" s="3" customFormat="1" ht="13.5">
      <c r="C195" s="38"/>
      <c r="D195" s="38"/>
      <c r="G195" s="79"/>
      <c r="H195" s="79"/>
      <c r="I195" s="79"/>
      <c r="J195" s="79"/>
      <c r="K195" s="151"/>
      <c r="L195" s="79"/>
      <c r="M195" s="85"/>
      <c r="N195" s="79"/>
      <c r="O195" s="85"/>
    </row>
    <row r="196" spans="3:15" s="3" customFormat="1" ht="13.5">
      <c r="C196" s="38"/>
      <c r="D196" s="38"/>
      <c r="G196" s="79"/>
      <c r="H196" s="79"/>
      <c r="I196" s="79"/>
      <c r="J196" s="79"/>
      <c r="K196" s="151"/>
      <c r="L196" s="79"/>
      <c r="M196" s="85"/>
      <c r="N196" s="79"/>
      <c r="O196" s="85"/>
    </row>
    <row r="197" spans="3:15" s="3" customFormat="1" ht="13.5">
      <c r="C197" s="38"/>
      <c r="D197" s="38"/>
      <c r="G197" s="79"/>
      <c r="H197" s="79"/>
      <c r="I197" s="79"/>
      <c r="J197" s="79"/>
      <c r="K197" s="151"/>
      <c r="L197" s="79"/>
      <c r="M197" s="85"/>
      <c r="N197" s="79"/>
      <c r="O197" s="85"/>
    </row>
    <row r="198" spans="3:15" s="3" customFormat="1" ht="13.5">
      <c r="C198" s="38"/>
      <c r="D198" s="38"/>
      <c r="G198" s="79"/>
      <c r="H198" s="79"/>
      <c r="I198" s="79"/>
      <c r="J198" s="79"/>
      <c r="K198" s="151"/>
      <c r="L198" s="79"/>
      <c r="M198" s="85"/>
      <c r="N198" s="79"/>
      <c r="O198" s="85"/>
    </row>
    <row r="199" spans="3:15" s="3" customFormat="1" ht="13.5">
      <c r="C199" s="38"/>
      <c r="D199" s="38"/>
      <c r="G199" s="79"/>
      <c r="H199" s="79"/>
      <c r="I199" s="79"/>
      <c r="J199" s="79"/>
      <c r="K199" s="151"/>
      <c r="L199" s="79"/>
      <c r="M199" s="85"/>
      <c r="N199" s="79"/>
      <c r="O199" s="85"/>
    </row>
    <row r="200" spans="3:15" s="3" customFormat="1" ht="13.5">
      <c r="C200" s="38"/>
      <c r="D200" s="38"/>
      <c r="G200" s="79"/>
      <c r="H200" s="79"/>
      <c r="I200" s="79"/>
      <c r="J200" s="79"/>
      <c r="K200" s="151"/>
      <c r="L200" s="79"/>
      <c r="M200" s="85"/>
      <c r="N200" s="79"/>
      <c r="O200" s="85"/>
    </row>
    <row r="201" spans="3:15" s="3" customFormat="1" ht="13.5">
      <c r="C201" s="38"/>
      <c r="D201" s="38"/>
      <c r="G201" s="79"/>
      <c r="H201" s="79"/>
      <c r="I201" s="79"/>
      <c r="J201" s="79"/>
      <c r="K201" s="151"/>
      <c r="L201" s="79"/>
      <c r="M201" s="85"/>
      <c r="N201" s="79"/>
      <c r="O201" s="85"/>
    </row>
    <row r="202" spans="3:15" s="3" customFormat="1" ht="13.5">
      <c r="C202" s="38"/>
      <c r="D202" s="38"/>
      <c r="G202" s="79"/>
      <c r="H202" s="79"/>
      <c r="I202" s="79"/>
      <c r="J202" s="79"/>
      <c r="K202" s="151"/>
      <c r="L202" s="79"/>
      <c r="M202" s="85"/>
      <c r="N202" s="79"/>
      <c r="O202" s="85"/>
    </row>
    <row r="203" spans="3:15" s="3" customFormat="1" ht="13.5">
      <c r="C203" s="38"/>
      <c r="D203" s="38"/>
      <c r="G203" s="79"/>
      <c r="H203" s="79"/>
      <c r="I203" s="79"/>
      <c r="J203" s="79"/>
      <c r="K203" s="151"/>
      <c r="L203" s="79"/>
      <c r="M203" s="85"/>
      <c r="N203" s="79"/>
      <c r="O203" s="85"/>
    </row>
    <row r="204" spans="3:15" s="3" customFormat="1" ht="13.5">
      <c r="C204" s="38"/>
      <c r="D204" s="38"/>
      <c r="G204" s="79"/>
      <c r="H204" s="79"/>
      <c r="I204" s="79"/>
      <c r="J204" s="79"/>
      <c r="K204" s="151"/>
      <c r="L204" s="79"/>
      <c r="M204" s="85"/>
      <c r="N204" s="79"/>
      <c r="O204" s="85"/>
    </row>
    <row r="205" spans="3:15" s="3" customFormat="1" ht="13.5">
      <c r="C205" s="38"/>
      <c r="D205" s="38"/>
      <c r="G205" s="79"/>
      <c r="H205" s="79"/>
      <c r="I205" s="79"/>
      <c r="J205" s="79"/>
      <c r="K205" s="151"/>
      <c r="L205" s="79"/>
      <c r="M205" s="85"/>
      <c r="N205" s="79"/>
      <c r="O205" s="85"/>
    </row>
    <row r="206" spans="3:15" s="3" customFormat="1" ht="13.5">
      <c r="C206" s="38"/>
      <c r="D206" s="38"/>
      <c r="G206" s="79"/>
      <c r="H206" s="79"/>
      <c r="I206" s="79"/>
      <c r="J206" s="79"/>
      <c r="K206" s="151"/>
      <c r="L206" s="79"/>
      <c r="M206" s="85"/>
      <c r="N206" s="79"/>
      <c r="O206" s="85"/>
    </row>
    <row r="207" spans="3:15" s="3" customFormat="1" ht="13.5">
      <c r="C207" s="38"/>
      <c r="D207" s="38"/>
      <c r="G207" s="79"/>
      <c r="H207" s="79"/>
      <c r="I207" s="79"/>
      <c r="J207" s="79"/>
      <c r="K207" s="151"/>
      <c r="L207" s="79"/>
      <c r="M207" s="85"/>
      <c r="N207" s="79"/>
      <c r="O207" s="85"/>
    </row>
    <row r="208" spans="3:15" s="3" customFormat="1" ht="13.5">
      <c r="C208" s="38"/>
      <c r="D208" s="38"/>
      <c r="G208" s="79"/>
      <c r="H208" s="79"/>
      <c r="I208" s="79"/>
      <c r="J208" s="79"/>
      <c r="K208" s="151"/>
      <c r="L208" s="79"/>
      <c r="M208" s="85"/>
      <c r="N208" s="79"/>
      <c r="O208" s="85"/>
    </row>
    <row r="209" spans="3:15" s="3" customFormat="1" ht="13.5">
      <c r="C209" s="38"/>
      <c r="D209" s="38"/>
      <c r="G209" s="79"/>
      <c r="H209" s="79"/>
      <c r="I209" s="79"/>
      <c r="J209" s="79"/>
      <c r="K209" s="151"/>
      <c r="L209" s="79"/>
      <c r="M209" s="85"/>
      <c r="N209" s="79"/>
      <c r="O209" s="85"/>
    </row>
    <row r="210" spans="3:15" s="3" customFormat="1" ht="13.5">
      <c r="C210" s="38"/>
      <c r="D210" s="38"/>
      <c r="G210" s="79"/>
      <c r="H210" s="79"/>
      <c r="I210" s="79"/>
      <c r="J210" s="79"/>
      <c r="K210" s="151"/>
      <c r="L210" s="79"/>
      <c r="M210" s="85"/>
      <c r="N210" s="79"/>
      <c r="O210" s="85"/>
    </row>
    <row r="211" spans="3:15" s="3" customFormat="1" ht="13.5">
      <c r="C211" s="38"/>
      <c r="D211" s="38"/>
      <c r="G211" s="79"/>
      <c r="H211" s="79"/>
      <c r="I211" s="79"/>
      <c r="J211" s="79"/>
      <c r="K211" s="151"/>
      <c r="L211" s="79"/>
      <c r="M211" s="85"/>
      <c r="N211" s="79"/>
      <c r="O211" s="85"/>
    </row>
    <row r="212" spans="3:15" s="3" customFormat="1" ht="13.5">
      <c r="C212" s="38"/>
      <c r="D212" s="38"/>
      <c r="G212" s="79"/>
      <c r="H212" s="79"/>
      <c r="I212" s="79"/>
      <c r="J212" s="79"/>
      <c r="K212" s="151"/>
      <c r="L212" s="79"/>
      <c r="M212" s="85"/>
      <c r="N212" s="79"/>
      <c r="O212" s="85"/>
    </row>
    <row r="213" spans="3:15" s="3" customFormat="1" ht="13.5">
      <c r="C213" s="38"/>
      <c r="D213" s="38"/>
      <c r="G213" s="79"/>
      <c r="H213" s="79"/>
      <c r="I213" s="79"/>
      <c r="J213" s="79"/>
      <c r="K213" s="151"/>
      <c r="L213" s="79"/>
      <c r="M213" s="85"/>
      <c r="N213" s="79"/>
      <c r="O213" s="85"/>
    </row>
    <row r="214" spans="3:15" s="3" customFormat="1" ht="13.5">
      <c r="C214" s="38"/>
      <c r="D214" s="38"/>
      <c r="G214" s="79"/>
      <c r="H214" s="79"/>
      <c r="I214" s="79"/>
      <c r="J214" s="79"/>
      <c r="K214" s="151"/>
      <c r="L214" s="79"/>
      <c r="M214" s="85"/>
      <c r="N214" s="79"/>
      <c r="O214" s="85"/>
    </row>
    <row r="215" spans="3:15" s="3" customFormat="1" ht="13.5">
      <c r="C215" s="38"/>
      <c r="D215" s="38"/>
      <c r="G215" s="79"/>
      <c r="H215" s="79"/>
      <c r="I215" s="79"/>
      <c r="J215" s="79"/>
      <c r="K215" s="151"/>
      <c r="L215" s="79"/>
      <c r="M215" s="85"/>
      <c r="N215" s="79"/>
      <c r="O215" s="85"/>
    </row>
    <row r="216" spans="3:15" s="3" customFormat="1" ht="13.5">
      <c r="C216" s="38"/>
      <c r="D216" s="38"/>
      <c r="G216" s="79"/>
      <c r="H216" s="79"/>
      <c r="I216" s="79"/>
      <c r="J216" s="79"/>
      <c r="K216" s="151"/>
      <c r="L216" s="79"/>
      <c r="M216" s="85"/>
      <c r="N216" s="79"/>
      <c r="O216" s="85"/>
    </row>
    <row r="217" spans="3:15" s="3" customFormat="1" ht="13.5">
      <c r="C217" s="38"/>
      <c r="D217" s="38"/>
      <c r="G217" s="79"/>
      <c r="H217" s="79"/>
      <c r="I217" s="79"/>
      <c r="J217" s="79"/>
      <c r="K217" s="151"/>
      <c r="L217" s="79"/>
      <c r="M217" s="85"/>
      <c r="N217" s="79"/>
      <c r="O217" s="85"/>
    </row>
    <row r="218" spans="3:15" s="3" customFormat="1" ht="13.5">
      <c r="C218" s="38"/>
      <c r="D218" s="38"/>
      <c r="G218" s="79"/>
      <c r="H218" s="79"/>
      <c r="I218" s="79"/>
      <c r="J218" s="79"/>
      <c r="K218" s="151"/>
      <c r="L218" s="79"/>
      <c r="M218" s="85"/>
      <c r="N218" s="79"/>
      <c r="O218" s="85"/>
    </row>
    <row r="219" spans="3:15" s="3" customFormat="1" ht="13.5">
      <c r="C219" s="38"/>
      <c r="D219" s="38"/>
      <c r="G219" s="79"/>
      <c r="H219" s="79"/>
      <c r="I219" s="79"/>
      <c r="J219" s="79"/>
      <c r="K219" s="151"/>
      <c r="L219" s="79"/>
      <c r="M219" s="85"/>
      <c r="N219" s="79"/>
      <c r="O219" s="85"/>
    </row>
    <row r="220" spans="3:15" s="3" customFormat="1" ht="13.5">
      <c r="C220" s="38"/>
      <c r="D220" s="38"/>
      <c r="G220" s="79"/>
      <c r="H220" s="79"/>
      <c r="I220" s="79"/>
      <c r="J220" s="79"/>
      <c r="K220" s="151"/>
      <c r="L220" s="79"/>
      <c r="M220" s="85"/>
      <c r="N220" s="79"/>
      <c r="O220" s="85"/>
    </row>
    <row r="221" spans="3:15" s="3" customFormat="1" ht="13.5">
      <c r="C221" s="38"/>
      <c r="D221" s="38"/>
      <c r="G221" s="79"/>
      <c r="H221" s="79"/>
      <c r="I221" s="79"/>
      <c r="J221" s="79"/>
      <c r="K221" s="151"/>
      <c r="L221" s="79"/>
      <c r="M221" s="85"/>
      <c r="N221" s="79"/>
      <c r="O221" s="85"/>
    </row>
    <row r="222" spans="3:15" s="3" customFormat="1" ht="13.5">
      <c r="C222" s="38"/>
      <c r="D222" s="38"/>
      <c r="G222" s="79"/>
      <c r="H222" s="79"/>
      <c r="I222" s="79"/>
      <c r="J222" s="79"/>
      <c r="K222" s="151"/>
      <c r="L222" s="79"/>
      <c r="M222" s="85"/>
      <c r="N222" s="79"/>
      <c r="O222" s="85"/>
    </row>
    <row r="223" spans="3:15" s="3" customFormat="1" ht="13.5">
      <c r="C223" s="38"/>
      <c r="D223" s="38"/>
      <c r="G223" s="79"/>
      <c r="H223" s="79"/>
      <c r="I223" s="79"/>
      <c r="J223" s="79"/>
      <c r="K223" s="151"/>
      <c r="L223" s="79"/>
      <c r="M223" s="85"/>
      <c r="N223" s="79"/>
      <c r="O223" s="85"/>
    </row>
    <row r="224" spans="3:15" s="3" customFormat="1" ht="13.5">
      <c r="C224" s="38"/>
      <c r="D224" s="38"/>
      <c r="G224" s="79"/>
      <c r="H224" s="79"/>
      <c r="I224" s="79"/>
      <c r="J224" s="79"/>
      <c r="K224" s="151"/>
      <c r="L224" s="79"/>
      <c r="M224" s="85"/>
      <c r="N224" s="79"/>
      <c r="O224" s="85"/>
    </row>
    <row r="225" spans="3:15" s="3" customFormat="1" ht="13.5">
      <c r="C225" s="38"/>
      <c r="D225" s="38"/>
      <c r="G225" s="79"/>
      <c r="H225" s="79"/>
      <c r="I225" s="79"/>
      <c r="J225" s="79"/>
      <c r="K225" s="151"/>
      <c r="L225" s="79"/>
      <c r="M225" s="85"/>
      <c r="N225" s="79"/>
      <c r="O225" s="85"/>
    </row>
    <row r="226" spans="3:15" s="3" customFormat="1" ht="13.5">
      <c r="C226" s="38"/>
      <c r="D226" s="38"/>
      <c r="G226" s="79"/>
      <c r="H226" s="79"/>
      <c r="I226" s="79"/>
      <c r="J226" s="79"/>
      <c r="K226" s="151"/>
      <c r="L226" s="79"/>
      <c r="M226" s="85"/>
      <c r="N226" s="79"/>
      <c r="O226" s="85"/>
    </row>
    <row r="227" spans="3:15" s="3" customFormat="1" ht="13.5">
      <c r="C227" s="38"/>
      <c r="D227" s="38"/>
      <c r="G227" s="79"/>
      <c r="H227" s="79"/>
      <c r="I227" s="79"/>
      <c r="J227" s="79"/>
      <c r="K227" s="151"/>
      <c r="L227" s="79"/>
      <c r="M227" s="85"/>
      <c r="N227" s="79"/>
      <c r="O227" s="85"/>
    </row>
    <row r="228" spans="3:15" s="3" customFormat="1" ht="13.5">
      <c r="C228" s="38"/>
      <c r="D228" s="38"/>
      <c r="G228" s="79"/>
      <c r="H228" s="79"/>
      <c r="I228" s="79"/>
      <c r="J228" s="79"/>
      <c r="K228" s="151"/>
      <c r="L228" s="79"/>
      <c r="M228" s="85"/>
      <c r="N228" s="79"/>
      <c r="O228" s="85"/>
    </row>
    <row r="229" spans="3:15" s="3" customFormat="1" ht="13.5">
      <c r="C229" s="38"/>
      <c r="D229" s="38"/>
      <c r="G229" s="79"/>
      <c r="H229" s="79"/>
      <c r="I229" s="79"/>
      <c r="J229" s="79"/>
      <c r="K229" s="151"/>
      <c r="L229" s="79"/>
      <c r="M229" s="85"/>
      <c r="N229" s="79"/>
      <c r="O229" s="85"/>
    </row>
    <row r="230" spans="3:15" s="3" customFormat="1" ht="13.5">
      <c r="C230" s="38"/>
      <c r="D230" s="38"/>
      <c r="G230" s="79"/>
      <c r="H230" s="79"/>
      <c r="I230" s="79"/>
      <c r="J230" s="79"/>
      <c r="K230" s="151"/>
      <c r="L230" s="79"/>
      <c r="M230" s="85"/>
      <c r="N230" s="79"/>
      <c r="O230" s="85"/>
    </row>
    <row r="231" spans="3:15" s="3" customFormat="1" ht="13.5">
      <c r="C231" s="38"/>
      <c r="D231" s="38"/>
      <c r="G231" s="79"/>
      <c r="H231" s="79"/>
      <c r="I231" s="79"/>
      <c r="J231" s="79"/>
      <c r="K231" s="151"/>
      <c r="L231" s="79"/>
      <c r="M231" s="85"/>
      <c r="N231" s="79"/>
      <c r="O231" s="85"/>
    </row>
    <row r="232" spans="3:15" s="3" customFormat="1" ht="13.5">
      <c r="C232" s="38"/>
      <c r="D232" s="38"/>
      <c r="G232" s="79"/>
      <c r="H232" s="79"/>
      <c r="I232" s="79"/>
      <c r="J232" s="79"/>
      <c r="K232" s="151"/>
      <c r="L232" s="79"/>
      <c r="M232" s="85"/>
      <c r="N232" s="79"/>
      <c r="O232" s="85"/>
    </row>
    <row r="233" spans="3:15" s="3" customFormat="1" ht="13.5">
      <c r="C233" s="38"/>
      <c r="D233" s="38"/>
      <c r="G233" s="79"/>
      <c r="H233" s="79"/>
      <c r="I233" s="79"/>
      <c r="J233" s="79"/>
      <c r="K233" s="151"/>
      <c r="L233" s="79"/>
      <c r="M233" s="85"/>
      <c r="N233" s="79"/>
      <c r="O233" s="85"/>
    </row>
    <row r="234" spans="3:15" s="3" customFormat="1" ht="13.5">
      <c r="C234" s="38"/>
      <c r="D234" s="38"/>
      <c r="G234" s="79"/>
      <c r="H234" s="79"/>
      <c r="I234" s="79"/>
      <c r="J234" s="79"/>
      <c r="K234" s="151"/>
      <c r="L234" s="79"/>
      <c r="M234" s="85"/>
      <c r="N234" s="79"/>
      <c r="O234" s="85"/>
    </row>
    <row r="235" spans="3:15" s="3" customFormat="1" ht="13.5">
      <c r="C235" s="38"/>
      <c r="D235" s="38"/>
      <c r="G235" s="79"/>
      <c r="H235" s="79"/>
      <c r="I235" s="79"/>
      <c r="J235" s="79"/>
      <c r="K235" s="151"/>
      <c r="L235" s="79"/>
      <c r="M235" s="85"/>
      <c r="N235" s="79"/>
      <c r="O235" s="85"/>
    </row>
    <row r="236" spans="3:15" s="3" customFormat="1" ht="13.5">
      <c r="C236" s="38"/>
      <c r="D236" s="38"/>
      <c r="G236" s="79"/>
      <c r="H236" s="79"/>
      <c r="I236" s="79"/>
      <c r="J236" s="79"/>
      <c r="K236" s="151"/>
      <c r="L236" s="79"/>
      <c r="M236" s="85"/>
      <c r="N236" s="79"/>
      <c r="O236" s="85"/>
    </row>
    <row r="237" spans="3:15" s="3" customFormat="1" ht="13.5">
      <c r="C237" s="38"/>
      <c r="D237" s="38"/>
      <c r="G237" s="79"/>
      <c r="H237" s="79"/>
      <c r="I237" s="79"/>
      <c r="J237" s="79"/>
      <c r="K237" s="151"/>
      <c r="L237" s="79"/>
      <c r="M237" s="85"/>
      <c r="N237" s="79"/>
      <c r="O237" s="85"/>
    </row>
    <row r="238" spans="3:15" s="3" customFormat="1" ht="13.5">
      <c r="C238" s="38"/>
      <c r="D238" s="38"/>
      <c r="G238" s="79"/>
      <c r="H238" s="79"/>
      <c r="I238" s="79"/>
      <c r="J238" s="79"/>
      <c r="K238" s="151"/>
      <c r="L238" s="79"/>
      <c r="M238" s="85"/>
      <c r="N238" s="79"/>
      <c r="O238" s="85"/>
    </row>
    <row r="239" spans="3:15" s="3" customFormat="1" ht="13.5">
      <c r="C239" s="38"/>
      <c r="D239" s="38"/>
      <c r="G239" s="79"/>
      <c r="H239" s="79"/>
      <c r="I239" s="79"/>
      <c r="J239" s="79"/>
      <c r="K239" s="151"/>
      <c r="L239" s="79"/>
      <c r="M239" s="85"/>
      <c r="N239" s="79"/>
      <c r="O239" s="85"/>
    </row>
    <row r="240" spans="3:15" s="3" customFormat="1" ht="13.5">
      <c r="C240" s="38"/>
      <c r="D240" s="38"/>
      <c r="G240" s="79"/>
      <c r="H240" s="79"/>
      <c r="I240" s="79"/>
      <c r="J240" s="79"/>
      <c r="K240" s="151"/>
      <c r="L240" s="79"/>
      <c r="M240" s="85"/>
      <c r="N240" s="79"/>
      <c r="O240" s="85"/>
    </row>
    <row r="241" spans="3:15" s="3" customFormat="1" ht="13.5">
      <c r="C241" s="38"/>
      <c r="D241" s="38"/>
      <c r="G241" s="79"/>
      <c r="H241" s="79"/>
      <c r="I241" s="79"/>
      <c r="J241" s="79"/>
      <c r="K241" s="151"/>
      <c r="L241" s="79"/>
      <c r="M241" s="85"/>
      <c r="N241" s="79"/>
      <c r="O241" s="85"/>
    </row>
    <row r="242" spans="3:15" s="3" customFormat="1" ht="13.5">
      <c r="C242" s="38"/>
      <c r="D242" s="38"/>
      <c r="G242" s="79"/>
      <c r="H242" s="79"/>
      <c r="I242" s="79"/>
      <c r="J242" s="79"/>
      <c r="K242" s="151"/>
      <c r="L242" s="79"/>
      <c r="M242" s="85"/>
      <c r="N242" s="79"/>
      <c r="O242" s="85"/>
    </row>
    <row r="243" spans="3:15" s="3" customFormat="1" ht="13.5">
      <c r="C243" s="38"/>
      <c r="D243" s="38"/>
      <c r="G243" s="79"/>
      <c r="H243" s="79"/>
      <c r="I243" s="79"/>
      <c r="J243" s="79"/>
      <c r="K243" s="151"/>
      <c r="L243" s="79"/>
      <c r="M243" s="85"/>
      <c r="N243" s="79"/>
      <c r="O243" s="85"/>
    </row>
    <row r="244" spans="3:15" s="3" customFormat="1" ht="13.5">
      <c r="C244" s="38"/>
      <c r="D244" s="38"/>
      <c r="G244" s="79"/>
      <c r="H244" s="79"/>
      <c r="I244" s="79"/>
      <c r="J244" s="79"/>
      <c r="K244" s="151"/>
      <c r="L244" s="79"/>
      <c r="M244" s="85"/>
      <c r="N244" s="79"/>
      <c r="O244" s="85"/>
    </row>
    <row r="245" spans="3:15" s="3" customFormat="1" ht="13.5">
      <c r="C245" s="38"/>
      <c r="D245" s="38"/>
      <c r="G245" s="79"/>
      <c r="H245" s="79"/>
      <c r="I245" s="79"/>
      <c r="J245" s="79"/>
      <c r="K245" s="151"/>
      <c r="L245" s="79"/>
      <c r="M245" s="85"/>
      <c r="N245" s="79"/>
      <c r="O245" s="85"/>
    </row>
    <row r="246" spans="3:15" s="3" customFormat="1" ht="13.5">
      <c r="C246" s="38"/>
      <c r="D246" s="38"/>
      <c r="G246" s="79"/>
      <c r="H246" s="79"/>
      <c r="I246" s="79"/>
      <c r="J246" s="79"/>
      <c r="K246" s="151"/>
      <c r="L246" s="79"/>
      <c r="M246" s="85"/>
      <c r="N246" s="79"/>
      <c r="O246" s="85"/>
    </row>
    <row r="247" spans="3:15" s="3" customFormat="1" ht="13.5">
      <c r="C247" s="38"/>
      <c r="D247" s="38"/>
      <c r="G247" s="79"/>
      <c r="H247" s="79"/>
      <c r="I247" s="79"/>
      <c r="J247" s="79"/>
      <c r="K247" s="151"/>
      <c r="L247" s="79"/>
      <c r="M247" s="85"/>
      <c r="N247" s="79"/>
      <c r="O247" s="85"/>
    </row>
    <row r="248" spans="3:15" s="3" customFormat="1" ht="13.5">
      <c r="C248" s="38"/>
      <c r="D248" s="38"/>
      <c r="G248" s="79"/>
      <c r="H248" s="79"/>
      <c r="I248" s="79"/>
      <c r="J248" s="79"/>
      <c r="K248" s="151"/>
      <c r="L248" s="79"/>
      <c r="M248" s="85"/>
      <c r="N248" s="79"/>
      <c r="O248" s="85"/>
    </row>
    <row r="249" spans="3:15" s="3" customFormat="1" ht="13.5">
      <c r="C249" s="38"/>
      <c r="D249" s="38"/>
      <c r="G249" s="79"/>
      <c r="H249" s="79"/>
      <c r="I249" s="79"/>
      <c r="J249" s="79"/>
      <c r="K249" s="151"/>
      <c r="L249" s="79"/>
      <c r="M249" s="85"/>
      <c r="N249" s="79"/>
      <c r="O249" s="85"/>
    </row>
    <row r="250" spans="3:15" s="3" customFormat="1" ht="13.5">
      <c r="C250" s="38"/>
      <c r="D250" s="38"/>
      <c r="G250" s="79"/>
      <c r="H250" s="79"/>
      <c r="I250" s="79"/>
      <c r="J250" s="79"/>
      <c r="K250" s="151"/>
      <c r="L250" s="79"/>
      <c r="M250" s="85"/>
      <c r="N250" s="79"/>
      <c r="O250" s="85"/>
    </row>
    <row r="251" spans="3:15" s="3" customFormat="1" ht="13.5">
      <c r="C251" s="38"/>
      <c r="D251" s="38"/>
      <c r="G251" s="79"/>
      <c r="H251" s="79"/>
      <c r="I251" s="79"/>
      <c r="J251" s="79"/>
      <c r="K251" s="151"/>
      <c r="L251" s="79"/>
      <c r="M251" s="85"/>
      <c r="N251" s="79"/>
      <c r="O251" s="85"/>
    </row>
    <row r="252" spans="3:15" s="3" customFormat="1" ht="13.5">
      <c r="C252" s="38"/>
      <c r="D252" s="38"/>
      <c r="G252" s="79"/>
      <c r="H252" s="79"/>
      <c r="I252" s="79"/>
      <c r="J252" s="79"/>
      <c r="K252" s="151"/>
      <c r="L252" s="79"/>
      <c r="M252" s="85"/>
      <c r="N252" s="79"/>
      <c r="O252" s="85"/>
    </row>
    <row r="253" spans="3:15" s="3" customFormat="1" ht="13.5">
      <c r="C253" s="38"/>
      <c r="D253" s="38"/>
      <c r="G253" s="79"/>
      <c r="H253" s="79"/>
      <c r="I253" s="79"/>
      <c r="J253" s="79"/>
      <c r="K253" s="151"/>
      <c r="L253" s="79"/>
      <c r="M253" s="85"/>
      <c r="N253" s="79"/>
      <c r="O253" s="85"/>
    </row>
    <row r="254" spans="3:15" s="3" customFormat="1" ht="13.5">
      <c r="C254" s="38"/>
      <c r="D254" s="38"/>
      <c r="G254" s="79"/>
      <c r="H254" s="79"/>
      <c r="I254" s="79"/>
      <c r="J254" s="79"/>
      <c r="K254" s="151"/>
      <c r="L254" s="79"/>
      <c r="M254" s="85"/>
      <c r="N254" s="79"/>
      <c r="O254" s="85"/>
    </row>
    <row r="255" spans="3:15" s="3" customFormat="1" ht="13.5">
      <c r="C255" s="38"/>
      <c r="D255" s="38"/>
      <c r="G255" s="79"/>
      <c r="H255" s="79"/>
      <c r="I255" s="79"/>
      <c r="J255" s="79"/>
      <c r="K255" s="151"/>
      <c r="L255" s="79"/>
      <c r="M255" s="85"/>
      <c r="N255" s="79"/>
      <c r="O255" s="85"/>
    </row>
    <row r="256" spans="3:15" s="3" customFormat="1" ht="13.5">
      <c r="C256" s="38"/>
      <c r="D256" s="38"/>
      <c r="G256" s="79"/>
      <c r="H256" s="79"/>
      <c r="I256" s="79"/>
      <c r="J256" s="79"/>
      <c r="K256" s="151"/>
      <c r="L256" s="79"/>
      <c r="M256" s="85"/>
      <c r="N256" s="79"/>
      <c r="O256" s="85"/>
    </row>
    <row r="257" spans="3:15" s="3" customFormat="1" ht="13.5">
      <c r="C257" s="38"/>
      <c r="D257" s="38"/>
      <c r="G257" s="79"/>
      <c r="H257" s="79"/>
      <c r="I257" s="79"/>
      <c r="J257" s="79"/>
      <c r="K257" s="151"/>
      <c r="L257" s="79"/>
      <c r="M257" s="85"/>
      <c r="N257" s="79"/>
      <c r="O257" s="85"/>
    </row>
    <row r="258" spans="3:15" s="3" customFormat="1" ht="13.5">
      <c r="C258" s="38"/>
      <c r="D258" s="38"/>
      <c r="G258" s="79"/>
      <c r="H258" s="79"/>
      <c r="I258" s="79"/>
      <c r="J258" s="79"/>
      <c r="K258" s="151"/>
      <c r="L258" s="79"/>
      <c r="M258" s="85"/>
      <c r="N258" s="79"/>
      <c r="O258" s="85"/>
    </row>
    <row r="259" spans="3:15" s="3" customFormat="1" ht="13.5">
      <c r="C259" s="38"/>
      <c r="D259" s="38"/>
      <c r="G259" s="79"/>
      <c r="H259" s="79"/>
      <c r="I259" s="79"/>
      <c r="J259" s="79"/>
      <c r="K259" s="151"/>
      <c r="L259" s="79"/>
      <c r="M259" s="85"/>
      <c r="N259" s="79"/>
      <c r="O259" s="85"/>
    </row>
    <row r="260" spans="3:15" s="3" customFormat="1" ht="13.5">
      <c r="C260" s="38"/>
      <c r="D260" s="38"/>
      <c r="G260" s="79"/>
      <c r="H260" s="79"/>
      <c r="I260" s="79"/>
      <c r="J260" s="79"/>
      <c r="K260" s="151"/>
      <c r="L260" s="79"/>
      <c r="M260" s="85"/>
      <c r="N260" s="79"/>
      <c r="O260" s="85"/>
    </row>
    <row r="261" spans="3:15" s="3" customFormat="1" ht="13.5">
      <c r="C261" s="38"/>
      <c r="D261" s="38"/>
      <c r="G261" s="79"/>
      <c r="H261" s="79"/>
      <c r="I261" s="79"/>
      <c r="J261" s="79"/>
      <c r="K261" s="151"/>
      <c r="L261" s="79"/>
      <c r="M261" s="85"/>
      <c r="N261" s="79"/>
      <c r="O261" s="85"/>
    </row>
    <row r="262" spans="3:15" s="3" customFormat="1" ht="13.5">
      <c r="C262" s="38"/>
      <c r="D262" s="38"/>
      <c r="G262" s="79"/>
      <c r="H262" s="79"/>
      <c r="I262" s="79"/>
      <c r="J262" s="79"/>
      <c r="K262" s="151"/>
      <c r="L262" s="79"/>
      <c r="M262" s="85"/>
      <c r="N262" s="79"/>
      <c r="O262" s="85"/>
    </row>
    <row r="263" spans="3:15" s="3" customFormat="1" ht="13.5">
      <c r="C263" s="38"/>
      <c r="D263" s="38"/>
      <c r="G263" s="79"/>
      <c r="H263" s="79"/>
      <c r="I263" s="79"/>
      <c r="J263" s="79"/>
      <c r="K263" s="151"/>
      <c r="L263" s="79"/>
      <c r="M263" s="85"/>
      <c r="N263" s="79"/>
      <c r="O263" s="85"/>
    </row>
    <row r="264" spans="3:15" s="3" customFormat="1" ht="13.5">
      <c r="C264" s="38"/>
      <c r="D264" s="38"/>
      <c r="G264" s="79"/>
      <c r="H264" s="79"/>
      <c r="I264" s="79"/>
      <c r="J264" s="79"/>
      <c r="K264" s="151"/>
      <c r="L264" s="79"/>
      <c r="M264" s="85"/>
      <c r="N264" s="79"/>
      <c r="O264" s="85"/>
    </row>
    <row r="265" spans="3:15" s="3" customFormat="1" ht="13.5">
      <c r="C265" s="38"/>
      <c r="D265" s="38"/>
      <c r="G265" s="79"/>
      <c r="H265" s="79"/>
      <c r="I265" s="79"/>
      <c r="J265" s="79"/>
      <c r="K265" s="151"/>
      <c r="L265" s="79"/>
      <c r="M265" s="85"/>
      <c r="N265" s="79"/>
      <c r="O265" s="85"/>
    </row>
    <row r="266" spans="3:15" s="3" customFormat="1" ht="13.5">
      <c r="C266" s="38"/>
      <c r="D266" s="38"/>
      <c r="G266" s="79"/>
      <c r="H266" s="79"/>
      <c r="I266" s="79"/>
      <c r="J266" s="79"/>
      <c r="K266" s="151"/>
      <c r="L266" s="79"/>
      <c r="M266" s="85"/>
      <c r="N266" s="79"/>
      <c r="O266" s="85"/>
    </row>
    <row r="267" spans="3:15" s="3" customFormat="1" ht="13.5">
      <c r="C267" s="38"/>
      <c r="D267" s="38"/>
      <c r="G267" s="79"/>
      <c r="H267" s="79"/>
      <c r="I267" s="79"/>
      <c r="J267" s="79"/>
      <c r="K267" s="151"/>
      <c r="L267" s="79"/>
      <c r="M267" s="85"/>
      <c r="N267" s="79"/>
      <c r="O267" s="85"/>
    </row>
    <row r="268" spans="3:15" s="3" customFormat="1" ht="13.5">
      <c r="C268" s="38"/>
      <c r="D268" s="38"/>
      <c r="G268" s="79"/>
      <c r="H268" s="79"/>
      <c r="I268" s="79"/>
      <c r="J268" s="79"/>
      <c r="K268" s="151"/>
      <c r="L268" s="79"/>
      <c r="M268" s="85"/>
      <c r="N268" s="79"/>
      <c r="O268" s="85"/>
    </row>
    <row r="269" spans="3:15" s="3" customFormat="1" ht="13.5">
      <c r="C269" s="38"/>
      <c r="D269" s="38"/>
      <c r="G269" s="79"/>
      <c r="H269" s="79"/>
      <c r="I269" s="79"/>
      <c r="J269" s="79"/>
      <c r="K269" s="151"/>
      <c r="L269" s="79"/>
      <c r="M269" s="85"/>
      <c r="N269" s="79"/>
      <c r="O269" s="85"/>
    </row>
    <row r="270" spans="3:15" s="3" customFormat="1" ht="13.5">
      <c r="C270" s="38"/>
      <c r="D270" s="38"/>
      <c r="G270" s="79"/>
      <c r="H270" s="79"/>
      <c r="I270" s="79"/>
      <c r="J270" s="79"/>
      <c r="K270" s="151"/>
      <c r="L270" s="79"/>
      <c r="M270" s="85"/>
      <c r="N270" s="79"/>
      <c r="O270" s="85"/>
    </row>
    <row r="271" spans="3:15" s="3" customFormat="1" ht="13.5">
      <c r="C271" s="38"/>
      <c r="D271" s="38"/>
      <c r="G271" s="79"/>
      <c r="H271" s="79"/>
      <c r="I271" s="79"/>
      <c r="J271" s="79"/>
      <c r="K271" s="151"/>
      <c r="L271" s="79"/>
      <c r="M271" s="85"/>
      <c r="N271" s="79"/>
      <c r="O271" s="85"/>
    </row>
    <row r="272" spans="3:15" s="3" customFormat="1" ht="13.5">
      <c r="C272" s="38"/>
      <c r="D272" s="38"/>
      <c r="G272" s="79"/>
      <c r="H272" s="79"/>
      <c r="I272" s="79"/>
      <c r="J272" s="79"/>
      <c r="K272" s="151"/>
      <c r="L272" s="79"/>
      <c r="M272" s="85"/>
      <c r="N272" s="79"/>
      <c r="O272" s="85"/>
    </row>
    <row r="273" spans="3:15" s="3" customFormat="1" ht="13.5">
      <c r="C273" s="38"/>
      <c r="D273" s="38"/>
      <c r="G273" s="79"/>
      <c r="H273" s="79"/>
      <c r="I273" s="79"/>
      <c r="J273" s="79"/>
      <c r="K273" s="151"/>
      <c r="L273" s="79"/>
      <c r="M273" s="85"/>
      <c r="N273" s="79"/>
      <c r="O273" s="85"/>
    </row>
    <row r="274" spans="3:15" s="3" customFormat="1" ht="13.5">
      <c r="C274" s="38"/>
      <c r="D274" s="38"/>
      <c r="G274" s="79"/>
      <c r="H274" s="79"/>
      <c r="I274" s="79"/>
      <c r="J274" s="79"/>
      <c r="K274" s="151"/>
      <c r="L274" s="79"/>
      <c r="M274" s="85"/>
      <c r="N274" s="79"/>
      <c r="O274" s="85"/>
    </row>
    <row r="275" spans="3:15" s="3" customFormat="1" ht="13.5">
      <c r="C275" s="38"/>
      <c r="D275" s="38"/>
      <c r="G275" s="79"/>
      <c r="H275" s="79"/>
      <c r="I275" s="79"/>
      <c r="J275" s="79"/>
      <c r="K275" s="151"/>
      <c r="L275" s="79"/>
      <c r="M275" s="85"/>
      <c r="N275" s="79"/>
      <c r="O275" s="85"/>
    </row>
    <row r="276" spans="3:15" s="3" customFormat="1" ht="13.5">
      <c r="C276" s="38"/>
      <c r="D276" s="38"/>
      <c r="G276" s="79"/>
      <c r="H276" s="79"/>
      <c r="I276" s="79"/>
      <c r="J276" s="79"/>
      <c r="K276" s="151"/>
      <c r="L276" s="79"/>
      <c r="M276" s="85"/>
      <c r="N276" s="79"/>
      <c r="O276" s="85"/>
    </row>
    <row r="277" spans="3:15" s="3" customFormat="1" ht="13.5">
      <c r="C277" s="38"/>
      <c r="D277" s="38"/>
      <c r="G277" s="79"/>
      <c r="H277" s="79"/>
      <c r="I277" s="79"/>
      <c r="J277" s="79"/>
      <c r="K277" s="151"/>
      <c r="L277" s="79"/>
      <c r="M277" s="85"/>
      <c r="N277" s="79"/>
      <c r="O277" s="85"/>
    </row>
    <row r="278" spans="3:15" s="3" customFormat="1" ht="13.5">
      <c r="C278" s="38"/>
      <c r="D278" s="38"/>
      <c r="G278" s="79"/>
      <c r="H278" s="79"/>
      <c r="I278" s="79"/>
      <c r="J278" s="79"/>
      <c r="K278" s="151"/>
      <c r="L278" s="79"/>
      <c r="M278" s="85"/>
      <c r="N278" s="79"/>
      <c r="O278" s="85"/>
    </row>
    <row r="279" spans="3:15" s="3" customFormat="1" ht="13.5">
      <c r="C279" s="38"/>
      <c r="D279" s="38"/>
      <c r="G279" s="79"/>
      <c r="H279" s="79"/>
      <c r="I279" s="79"/>
      <c r="J279" s="79"/>
      <c r="K279" s="151"/>
      <c r="L279" s="79"/>
      <c r="M279" s="85"/>
      <c r="N279" s="79"/>
      <c r="O279" s="85"/>
    </row>
    <row r="280" spans="3:15" s="3" customFormat="1" ht="13.5">
      <c r="C280" s="38"/>
      <c r="D280" s="38"/>
      <c r="G280" s="79"/>
      <c r="H280" s="79"/>
      <c r="I280" s="79"/>
      <c r="J280" s="79"/>
      <c r="K280" s="151"/>
      <c r="L280" s="79"/>
      <c r="M280" s="85"/>
      <c r="N280" s="79"/>
      <c r="O280" s="85"/>
    </row>
    <row r="281" spans="3:15" s="3" customFormat="1" ht="13.5">
      <c r="C281" s="38"/>
      <c r="D281" s="38"/>
      <c r="G281" s="79"/>
      <c r="H281" s="79"/>
      <c r="I281" s="79"/>
      <c r="J281" s="79"/>
      <c r="K281" s="151"/>
      <c r="L281" s="79"/>
      <c r="M281" s="85"/>
      <c r="N281" s="79"/>
      <c r="O281" s="85"/>
    </row>
    <row r="282" spans="3:15" s="3" customFormat="1" ht="13.5">
      <c r="C282" s="38"/>
      <c r="D282" s="38"/>
      <c r="G282" s="79"/>
      <c r="H282" s="79"/>
      <c r="I282" s="79"/>
      <c r="J282" s="79"/>
      <c r="K282" s="151"/>
      <c r="L282" s="79"/>
      <c r="M282" s="85"/>
      <c r="N282" s="79"/>
      <c r="O282" s="85"/>
    </row>
    <row r="283" spans="3:15" s="3" customFormat="1" ht="13.5">
      <c r="C283" s="38"/>
      <c r="D283" s="38"/>
      <c r="G283" s="79"/>
      <c r="H283" s="79"/>
      <c r="I283" s="79"/>
      <c r="J283" s="79"/>
      <c r="K283" s="151"/>
      <c r="L283" s="79"/>
      <c r="M283" s="85"/>
      <c r="N283" s="79"/>
      <c r="O283" s="85"/>
    </row>
    <row r="284" spans="3:15" s="3" customFormat="1" ht="13.5">
      <c r="C284" s="38"/>
      <c r="D284" s="38"/>
      <c r="G284" s="79"/>
      <c r="H284" s="79"/>
      <c r="I284" s="79"/>
      <c r="J284" s="79"/>
      <c r="K284" s="151"/>
      <c r="L284" s="79"/>
      <c r="M284" s="85"/>
      <c r="N284" s="79"/>
      <c r="O284" s="85"/>
    </row>
    <row r="285" spans="3:15" s="3" customFormat="1" ht="13.5">
      <c r="C285" s="38"/>
      <c r="D285" s="38"/>
      <c r="G285" s="79"/>
      <c r="H285" s="79"/>
      <c r="I285" s="79"/>
      <c r="J285" s="79"/>
      <c r="K285" s="151"/>
      <c r="L285" s="79"/>
      <c r="M285" s="85"/>
      <c r="N285" s="79"/>
      <c r="O285" s="85"/>
    </row>
    <row r="286" spans="3:15" s="3" customFormat="1" ht="13.5">
      <c r="C286" s="38"/>
      <c r="D286" s="38"/>
      <c r="G286" s="79"/>
      <c r="H286" s="79"/>
      <c r="I286" s="79"/>
      <c r="J286" s="79"/>
      <c r="K286" s="151"/>
      <c r="L286" s="79"/>
      <c r="M286" s="85"/>
      <c r="N286" s="79"/>
      <c r="O286" s="85"/>
    </row>
    <row r="287" spans="3:15" s="3" customFormat="1" ht="13.5">
      <c r="C287" s="38"/>
      <c r="D287" s="38"/>
      <c r="G287" s="79"/>
      <c r="H287" s="79"/>
      <c r="I287" s="79"/>
      <c r="J287" s="79"/>
      <c r="K287" s="151"/>
      <c r="L287" s="79"/>
      <c r="M287" s="85"/>
      <c r="N287" s="79"/>
      <c r="O287" s="85"/>
    </row>
    <row r="288" spans="3:15" s="3" customFormat="1" ht="13.5">
      <c r="C288" s="38"/>
      <c r="D288" s="38"/>
      <c r="G288" s="79"/>
      <c r="H288" s="79"/>
      <c r="I288" s="79"/>
      <c r="J288" s="79"/>
      <c r="K288" s="151"/>
      <c r="L288" s="79"/>
      <c r="M288" s="85"/>
      <c r="N288" s="79"/>
      <c r="O288" s="85"/>
    </row>
    <row r="289" spans="3:15" s="3" customFormat="1" ht="13.5">
      <c r="C289" s="38"/>
      <c r="D289" s="38"/>
      <c r="G289" s="79"/>
      <c r="H289" s="79"/>
      <c r="I289" s="79"/>
      <c r="J289" s="79"/>
      <c r="K289" s="151"/>
      <c r="L289" s="79"/>
      <c r="M289" s="85"/>
      <c r="N289" s="79"/>
      <c r="O289" s="85"/>
    </row>
    <row r="290" spans="3:15" s="3" customFormat="1" ht="13.5">
      <c r="C290" s="38"/>
      <c r="D290" s="38"/>
      <c r="G290" s="79"/>
      <c r="H290" s="79"/>
      <c r="I290" s="79"/>
      <c r="J290" s="79"/>
      <c r="K290" s="151"/>
      <c r="L290" s="79"/>
      <c r="M290" s="85"/>
      <c r="N290" s="79"/>
      <c r="O290" s="85"/>
    </row>
    <row r="291" spans="3:15" s="3" customFormat="1" ht="13.5">
      <c r="C291" s="38"/>
      <c r="D291" s="38"/>
      <c r="G291" s="79"/>
      <c r="H291" s="79"/>
      <c r="I291" s="79"/>
      <c r="J291" s="79"/>
      <c r="K291" s="151"/>
      <c r="L291" s="79"/>
      <c r="M291" s="85"/>
      <c r="N291" s="79"/>
      <c r="O291" s="85"/>
    </row>
    <row r="292" spans="3:15" s="3" customFormat="1" ht="13.5">
      <c r="C292" s="38"/>
      <c r="D292" s="38"/>
      <c r="G292" s="79"/>
      <c r="H292" s="79"/>
      <c r="I292" s="79"/>
      <c r="J292" s="79"/>
      <c r="K292" s="151"/>
      <c r="L292" s="79"/>
      <c r="M292" s="85"/>
      <c r="N292" s="79"/>
      <c r="O292" s="85"/>
    </row>
    <row r="293" spans="3:15" s="3" customFormat="1" ht="13.5">
      <c r="C293" s="38"/>
      <c r="D293" s="38"/>
      <c r="G293" s="79"/>
      <c r="H293" s="79"/>
      <c r="I293" s="79"/>
      <c r="J293" s="79"/>
      <c r="K293" s="151"/>
      <c r="L293" s="79"/>
      <c r="M293" s="85"/>
      <c r="N293" s="79"/>
      <c r="O293" s="85"/>
    </row>
    <row r="294" spans="3:15" s="3" customFormat="1" ht="13.5">
      <c r="C294" s="38"/>
      <c r="D294" s="38"/>
      <c r="G294" s="79"/>
      <c r="H294" s="79"/>
      <c r="I294" s="79"/>
      <c r="J294" s="79"/>
      <c r="K294" s="151"/>
      <c r="L294" s="79"/>
      <c r="M294" s="85"/>
      <c r="N294" s="79"/>
      <c r="O294" s="85"/>
    </row>
    <row r="295" spans="3:15" s="3" customFormat="1" ht="13.5">
      <c r="C295" s="38"/>
      <c r="D295" s="38"/>
      <c r="G295" s="79"/>
      <c r="H295" s="79"/>
      <c r="I295" s="79"/>
      <c r="J295" s="79"/>
      <c r="K295" s="151"/>
      <c r="L295" s="79"/>
      <c r="M295" s="85"/>
      <c r="N295" s="79"/>
      <c r="O295" s="85"/>
    </row>
    <row r="296" spans="3:15" s="3" customFormat="1" ht="13.5">
      <c r="C296" s="38"/>
      <c r="D296" s="38"/>
      <c r="G296" s="79"/>
      <c r="H296" s="79"/>
      <c r="I296" s="79"/>
      <c r="J296" s="79"/>
      <c r="K296" s="151"/>
      <c r="L296" s="79"/>
      <c r="M296" s="85"/>
      <c r="N296" s="79"/>
      <c r="O296" s="85"/>
    </row>
    <row r="297" spans="3:15" s="3" customFormat="1" ht="13.5">
      <c r="C297" s="38"/>
      <c r="D297" s="38"/>
      <c r="G297" s="79"/>
      <c r="H297" s="79"/>
      <c r="I297" s="79"/>
      <c r="J297" s="79"/>
      <c r="K297" s="151"/>
      <c r="L297" s="79"/>
      <c r="M297" s="85"/>
      <c r="N297" s="79"/>
      <c r="O297" s="85"/>
    </row>
    <row r="298" spans="3:15" s="3" customFormat="1" ht="13.5">
      <c r="C298" s="38"/>
      <c r="D298" s="38"/>
      <c r="G298" s="79"/>
      <c r="H298" s="79"/>
      <c r="I298" s="79"/>
      <c r="J298" s="79"/>
      <c r="K298" s="151"/>
      <c r="L298" s="79"/>
      <c r="M298" s="85"/>
      <c r="N298" s="79"/>
      <c r="O298" s="85"/>
    </row>
    <row r="299" spans="3:15" s="3" customFormat="1" ht="13.5">
      <c r="C299" s="38"/>
      <c r="D299" s="38"/>
      <c r="G299" s="79"/>
      <c r="H299" s="79"/>
      <c r="I299" s="79"/>
      <c r="J299" s="79"/>
      <c r="K299" s="151"/>
      <c r="L299" s="79"/>
      <c r="M299" s="85"/>
      <c r="N299" s="79"/>
      <c r="O299" s="85"/>
    </row>
    <row r="300" spans="3:15" s="3" customFormat="1" ht="13.5">
      <c r="C300" s="38"/>
      <c r="D300" s="38"/>
      <c r="G300" s="79"/>
      <c r="H300" s="79"/>
      <c r="I300" s="79"/>
      <c r="J300" s="79"/>
      <c r="K300" s="151"/>
      <c r="L300" s="79"/>
      <c r="M300" s="85"/>
      <c r="N300" s="79"/>
      <c r="O300" s="85"/>
    </row>
    <row r="301" spans="3:15" s="3" customFormat="1" ht="13.5">
      <c r="C301" s="38"/>
      <c r="D301" s="38"/>
      <c r="G301" s="79"/>
      <c r="H301" s="79"/>
      <c r="I301" s="79"/>
      <c r="J301" s="79"/>
      <c r="K301" s="151"/>
      <c r="L301" s="79"/>
      <c r="M301" s="85"/>
      <c r="N301" s="79"/>
      <c r="O301" s="85"/>
    </row>
    <row r="302" spans="3:15" s="3" customFormat="1" ht="13.5">
      <c r="C302" s="38"/>
      <c r="D302" s="38"/>
      <c r="G302" s="79"/>
      <c r="H302" s="79"/>
      <c r="I302" s="79"/>
      <c r="J302" s="79"/>
      <c r="K302" s="151"/>
      <c r="L302" s="79"/>
      <c r="M302" s="85"/>
      <c r="N302" s="79"/>
      <c r="O302" s="85"/>
    </row>
    <row r="303" spans="3:15" s="3" customFormat="1" ht="13.5">
      <c r="C303" s="38"/>
      <c r="D303" s="38"/>
      <c r="G303" s="79"/>
      <c r="H303" s="79"/>
      <c r="I303" s="79"/>
      <c r="J303" s="79"/>
      <c r="K303" s="151"/>
      <c r="L303" s="79"/>
      <c r="M303" s="85"/>
      <c r="N303" s="79"/>
      <c r="O303" s="85"/>
    </row>
    <row r="304" spans="3:15" s="3" customFormat="1" ht="13.5">
      <c r="C304" s="38"/>
      <c r="D304" s="38"/>
      <c r="G304" s="79"/>
      <c r="H304" s="79"/>
      <c r="I304" s="79"/>
      <c r="J304" s="79"/>
      <c r="K304" s="151"/>
      <c r="L304" s="79"/>
      <c r="M304" s="85"/>
      <c r="N304" s="79"/>
      <c r="O304" s="85"/>
    </row>
    <row r="305" spans="3:15" s="3" customFormat="1" ht="13.5">
      <c r="C305" s="38"/>
      <c r="D305" s="38"/>
      <c r="G305" s="79"/>
      <c r="H305" s="79"/>
      <c r="I305" s="79"/>
      <c r="J305" s="79"/>
      <c r="K305" s="151"/>
      <c r="L305" s="79"/>
      <c r="M305" s="85"/>
      <c r="N305" s="79"/>
      <c r="O305" s="85"/>
    </row>
    <row r="306" spans="3:15" s="3" customFormat="1" ht="13.5">
      <c r="C306" s="38"/>
      <c r="D306" s="38"/>
      <c r="G306" s="79"/>
      <c r="H306" s="79"/>
      <c r="I306" s="79"/>
      <c r="J306" s="79"/>
      <c r="K306" s="151"/>
      <c r="L306" s="79"/>
      <c r="M306" s="85"/>
      <c r="N306" s="79"/>
      <c r="O306" s="85"/>
    </row>
    <row r="307" spans="3:15" s="3" customFormat="1" ht="13.5">
      <c r="C307" s="38"/>
      <c r="D307" s="38"/>
      <c r="G307" s="79"/>
      <c r="H307" s="79"/>
      <c r="I307" s="79"/>
      <c r="J307" s="79"/>
      <c r="K307" s="151"/>
      <c r="L307" s="79"/>
      <c r="M307" s="85"/>
      <c r="N307" s="79"/>
      <c r="O307" s="85"/>
    </row>
    <row r="308" spans="3:15" s="3" customFormat="1" ht="13.5">
      <c r="C308" s="38"/>
      <c r="D308" s="38"/>
      <c r="G308" s="79"/>
      <c r="H308" s="79"/>
      <c r="I308" s="79"/>
      <c r="J308" s="79"/>
      <c r="K308" s="151"/>
      <c r="L308" s="79"/>
      <c r="M308" s="85"/>
      <c r="N308" s="79"/>
      <c r="O308" s="85"/>
    </row>
    <row r="309" spans="3:15" s="3" customFormat="1" ht="13.5">
      <c r="C309" s="38"/>
      <c r="D309" s="38"/>
      <c r="G309" s="79"/>
      <c r="H309" s="79"/>
      <c r="I309" s="79"/>
      <c r="J309" s="79"/>
      <c r="K309" s="151"/>
      <c r="L309" s="79"/>
      <c r="M309" s="85"/>
      <c r="N309" s="79"/>
      <c r="O309" s="85"/>
    </row>
    <row r="310" spans="3:15" s="3" customFormat="1" ht="13.5">
      <c r="C310" s="38"/>
      <c r="D310" s="38"/>
      <c r="G310" s="79"/>
      <c r="H310" s="79"/>
      <c r="I310" s="79"/>
      <c r="J310" s="79"/>
      <c r="K310" s="151"/>
      <c r="L310" s="79"/>
      <c r="M310" s="85"/>
      <c r="N310" s="79"/>
      <c r="O310" s="85"/>
    </row>
    <row r="311" spans="3:15" s="3" customFormat="1" ht="13.5">
      <c r="C311" s="38"/>
      <c r="D311" s="38"/>
      <c r="G311" s="79"/>
      <c r="H311" s="79"/>
      <c r="I311" s="79"/>
      <c r="J311" s="79"/>
      <c r="K311" s="151"/>
      <c r="L311" s="79"/>
      <c r="M311" s="85"/>
      <c r="N311" s="79"/>
      <c r="O311" s="85"/>
    </row>
    <row r="312" spans="3:15" s="3" customFormat="1" ht="13.5">
      <c r="C312" s="38"/>
      <c r="D312" s="38"/>
      <c r="G312" s="79"/>
      <c r="H312" s="79"/>
      <c r="I312" s="79"/>
      <c r="J312" s="79"/>
      <c r="K312" s="151"/>
      <c r="L312" s="79"/>
      <c r="M312" s="85"/>
      <c r="N312" s="79"/>
      <c r="O312" s="85"/>
    </row>
    <row r="313" spans="3:15" s="3" customFormat="1" ht="13.5">
      <c r="C313" s="38"/>
      <c r="D313" s="38"/>
      <c r="G313" s="79"/>
      <c r="H313" s="79"/>
      <c r="I313" s="79"/>
      <c r="J313" s="79"/>
      <c r="K313" s="151"/>
      <c r="L313" s="79"/>
      <c r="M313" s="85"/>
      <c r="N313" s="79"/>
      <c r="O313" s="85"/>
    </row>
    <row r="314" spans="3:15" s="3" customFormat="1" ht="13.5">
      <c r="C314" s="38"/>
      <c r="D314" s="38"/>
      <c r="G314" s="79"/>
      <c r="H314" s="79"/>
      <c r="I314" s="79"/>
      <c r="J314" s="79"/>
      <c r="K314" s="151"/>
      <c r="L314" s="79"/>
      <c r="M314" s="85"/>
      <c r="N314" s="79"/>
      <c r="O314" s="85"/>
    </row>
    <row r="315" spans="3:15" s="3" customFormat="1" ht="13.5">
      <c r="C315" s="38"/>
      <c r="D315" s="38"/>
      <c r="G315" s="79"/>
      <c r="H315" s="79"/>
      <c r="I315" s="79"/>
      <c r="J315" s="79"/>
      <c r="K315" s="151"/>
      <c r="L315" s="79"/>
      <c r="M315" s="85"/>
      <c r="N315" s="79"/>
      <c r="O315" s="85"/>
    </row>
    <row r="316" spans="3:15" s="3" customFormat="1" ht="13.5">
      <c r="C316" s="38"/>
      <c r="D316" s="38"/>
      <c r="G316" s="79"/>
      <c r="H316" s="79"/>
      <c r="I316" s="79"/>
      <c r="J316" s="79"/>
      <c r="K316" s="151"/>
      <c r="L316" s="79"/>
      <c r="M316" s="85"/>
      <c r="N316" s="79"/>
      <c r="O316" s="85"/>
    </row>
    <row r="317" spans="3:15" s="3" customFormat="1" ht="13.5">
      <c r="C317" s="38"/>
      <c r="D317" s="38"/>
      <c r="G317" s="79"/>
      <c r="H317" s="79"/>
      <c r="I317" s="79"/>
      <c r="J317" s="79"/>
      <c r="K317" s="151"/>
      <c r="L317" s="79"/>
      <c r="M317" s="85"/>
      <c r="N317" s="79"/>
      <c r="O317" s="85"/>
    </row>
    <row r="318" spans="3:15" s="3" customFormat="1" ht="13.5">
      <c r="C318" s="38"/>
      <c r="D318" s="38"/>
      <c r="G318" s="79"/>
      <c r="H318" s="79"/>
      <c r="I318" s="79"/>
      <c r="J318" s="79"/>
      <c r="K318" s="151"/>
      <c r="L318" s="79"/>
      <c r="M318" s="85"/>
      <c r="N318" s="79"/>
      <c r="O318" s="85"/>
    </row>
    <row r="319" spans="3:15" s="3" customFormat="1" ht="13.5">
      <c r="C319" s="38"/>
      <c r="D319" s="38"/>
      <c r="G319" s="79"/>
      <c r="H319" s="79"/>
      <c r="I319" s="79"/>
      <c r="J319" s="79"/>
      <c r="K319" s="151"/>
      <c r="L319" s="79"/>
      <c r="M319" s="85"/>
      <c r="N319" s="79"/>
      <c r="O319" s="85"/>
    </row>
    <row r="320" spans="3:15" s="3" customFormat="1" ht="13.5">
      <c r="C320" s="38"/>
      <c r="D320" s="38"/>
      <c r="G320" s="79"/>
      <c r="H320" s="79"/>
      <c r="I320" s="79"/>
      <c r="J320" s="79"/>
      <c r="K320" s="151"/>
      <c r="L320" s="79"/>
      <c r="M320" s="85"/>
      <c r="N320" s="79"/>
      <c r="O320" s="85"/>
    </row>
    <row r="321" spans="3:15" s="3" customFormat="1" ht="13.5">
      <c r="C321" s="38"/>
      <c r="D321" s="38"/>
      <c r="G321" s="79"/>
      <c r="H321" s="79"/>
      <c r="I321" s="79"/>
      <c r="J321" s="79"/>
      <c r="K321" s="151"/>
      <c r="L321" s="79"/>
      <c r="M321" s="85"/>
      <c r="N321" s="79"/>
      <c r="O321" s="85"/>
    </row>
  </sheetData>
  <sheetProtection/>
  <mergeCells count="1">
    <mergeCell ref="A1:O1"/>
  </mergeCells>
  <printOptions horizontalCentered="1"/>
  <pageMargins left="0.1968503937007874" right="0.1968503937007874" top="0.11811023622047245" bottom="0.11811023622047245" header="0.15748031496062992" footer="0.11811023622047245"/>
  <pageSetup firstPageNumber="4" useFirstPageNumber="1" fitToHeight="0" fitToWidth="1" horizontalDpi="600" verticalDpi="600" orientation="landscape" paperSize="9" scale="73" r:id="rId1"/>
  <ignoredErrors>
    <ignoredError sqref="K3:N13 K40:N50 K69:N79 F93:J93 K60:N66 K15:N16 L14:N14 K81:N96 L80:N80 K52:N57 L51:N51 K18:K29 K17 K31:K33 K30 K35:N39 K34 M34 M30 L31:N33 M17 L18:N29 L17 L30 N17 L34 N30 N34" formula="1"/>
    <ignoredError sqref="K58:N59 K14 K80 K51" evalError="1" formula="1"/>
    <ignoredError sqref="O58:O59" evalError="1"/>
    <ignoredError sqref="D19:D26 D84:D9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8"/>
  <sheetViews>
    <sheetView zoomScale="110" zoomScaleNormal="110" zoomScalePageLayoutView="0" workbookViewId="0" topLeftCell="A1">
      <pane xSplit="2" ySplit="6" topLeftCell="C7" activePane="bottomRight" state="frozen"/>
      <selection pane="topLeft" activeCell="F7" sqref="F7:G13"/>
      <selection pane="topRight" activeCell="F7" sqref="F7:G13"/>
      <selection pane="bottomLeft" activeCell="F7" sqref="F7:G13"/>
      <selection pane="bottomRight" activeCell="C7" sqref="C7"/>
    </sheetView>
  </sheetViews>
  <sheetFormatPr defaultColWidth="11.421875" defaultRowHeight="12.75"/>
  <cols>
    <col min="1" max="1" width="9.57421875" style="291" bestFit="1" customWidth="1"/>
    <col min="2" max="2" width="61.8515625" style="205" customWidth="1"/>
    <col min="3" max="3" width="16.28125" style="208" customWidth="1"/>
    <col min="4" max="5" width="15.8515625" style="221" customWidth="1"/>
    <col min="6" max="6" width="15.8515625" style="387" customWidth="1"/>
    <col min="7" max="7" width="14.57421875" style="277" customWidth="1"/>
    <col min="8" max="8" width="8.28125" style="278" customWidth="1"/>
    <col min="9" max="9" width="14.57421875" style="277" customWidth="1"/>
    <col min="10" max="10" width="8.57421875" style="278" customWidth="1"/>
    <col min="11" max="11" width="14.140625" style="277" customWidth="1"/>
    <col min="12" max="12" width="7.8515625" style="278" customWidth="1"/>
    <col min="13" max="13" width="18.28125" style="205" customWidth="1"/>
    <col min="14" max="14" width="19.28125" style="205" customWidth="1"/>
    <col min="15" max="15" width="19.8515625" style="205" customWidth="1"/>
    <col min="16" max="16" width="19.140625" style="205" customWidth="1"/>
    <col min="17" max="16384" width="11.421875" style="205" customWidth="1"/>
  </cols>
  <sheetData>
    <row r="1" spans="1:12" ht="25.5" customHeight="1">
      <c r="A1" s="580" t="s">
        <v>83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4" ht="38.25">
      <c r="A2" s="364" t="s">
        <v>80</v>
      </c>
      <c r="B2" s="365" t="s">
        <v>81</v>
      </c>
      <c r="C2" s="366" t="s">
        <v>284</v>
      </c>
      <c r="D2" s="206" t="s">
        <v>277</v>
      </c>
      <c r="E2" s="207" t="s">
        <v>283</v>
      </c>
      <c r="F2" s="192" t="s">
        <v>292</v>
      </c>
      <c r="G2" s="206" t="s">
        <v>295</v>
      </c>
      <c r="H2" s="396" t="s">
        <v>271</v>
      </c>
      <c r="I2" s="206" t="s">
        <v>293</v>
      </c>
      <c r="J2" s="206" t="s">
        <v>272</v>
      </c>
      <c r="K2" s="206" t="s">
        <v>294</v>
      </c>
      <c r="L2" s="206" t="s">
        <v>282</v>
      </c>
      <c r="N2" s="208"/>
    </row>
    <row r="3" spans="1:12" ht="28.5" customHeight="1" hidden="1">
      <c r="A3" s="367"/>
      <c r="B3" s="368"/>
      <c r="C3" s="209"/>
      <c r="D3" s="209">
        <f>'rashodi-opći dio KN_NE VRIJEDI'!G4+'rashodi-opći dio KN_NE VRIJEDI'!G77+'račun financiranja KN_NE VRIJED'!J7</f>
        <v>29757702000</v>
      </c>
      <c r="E3" s="209"/>
      <c r="F3" s="380"/>
      <c r="G3" s="209" t="e">
        <f>'rashodi-opći dio KN_NE VRIJEDI'!J4+'rashodi-opći dio KN_NE VRIJEDI'!J77+'račun financiranja KN_NE VRIJED'!#REF!</f>
        <v>#REF!</v>
      </c>
      <c r="H3" s="209"/>
      <c r="I3" s="209" t="e">
        <f>'rashodi-opći dio KN_NE VRIJEDI'!L4+'rashodi-opći dio KN_NE VRIJEDI'!L77+'račun financiranja KN_NE VRIJED'!#REF!</f>
        <v>#REF!</v>
      </c>
      <c r="J3" s="209"/>
      <c r="K3" s="209" t="e">
        <f>'rashodi-opći dio KN_NE VRIJEDI'!N4+'rashodi-opći dio KN_NE VRIJEDI'!N77+'račun financiranja KN_NE VRIJED'!#REF!</f>
        <v>#REF!</v>
      </c>
      <c r="L3" s="209"/>
    </row>
    <row r="4" spans="1:16" s="212" customFormat="1" ht="15">
      <c r="A4" s="369">
        <v>6</v>
      </c>
      <c r="B4" s="370" t="s">
        <v>117</v>
      </c>
      <c r="C4" s="210">
        <f>C6+C212+C282</f>
        <v>32604003841</v>
      </c>
      <c r="D4" s="210">
        <f>D6+D212+D282</f>
        <v>29757702000</v>
      </c>
      <c r="E4" s="210">
        <f>E6+E212+E282</f>
        <v>32607702000</v>
      </c>
      <c r="F4" s="92">
        <f>F6+F212+F282</f>
        <v>33387702000</v>
      </c>
      <c r="G4" s="210">
        <f>G6+G212+G282</f>
        <v>36300077000</v>
      </c>
      <c r="H4" s="332">
        <f>G4/E4*100</f>
        <v>111.32362838693754</v>
      </c>
      <c r="I4" s="210">
        <f>I6+I212+I282</f>
        <v>37100400000</v>
      </c>
      <c r="J4" s="349">
        <f>I4/G4*100</f>
        <v>102.20474187974864</v>
      </c>
      <c r="K4" s="210">
        <f>K6+K212+K282</f>
        <v>37960700000</v>
      </c>
      <c r="L4" s="349">
        <f>K4/I4*100</f>
        <v>102.31884292352642</v>
      </c>
      <c r="M4" s="227"/>
      <c r="N4" s="211"/>
      <c r="O4" s="211"/>
      <c r="P4" s="211"/>
    </row>
    <row r="5" spans="1:12" s="212" customFormat="1" ht="12.75" customHeight="1">
      <c r="A5" s="271"/>
      <c r="B5" s="370"/>
      <c r="C5" s="210"/>
      <c r="D5" s="210"/>
      <c r="E5" s="210"/>
      <c r="F5" s="92"/>
      <c r="G5" s="210"/>
      <c r="H5" s="332"/>
      <c r="I5" s="210"/>
      <c r="J5" s="349"/>
      <c r="K5" s="210"/>
      <c r="L5" s="349"/>
    </row>
    <row r="6" spans="1:13" s="214" customFormat="1" ht="25.5">
      <c r="A6" s="271">
        <v>6000</v>
      </c>
      <c r="B6" s="370" t="s">
        <v>203</v>
      </c>
      <c r="C6" s="210">
        <f>C8+C18+C24+C30+C40+C50+C56+C63+C70+C131+C136+C141+C146+C151+C156+C161+C166+C173+C178+C187+C191</f>
        <v>31400177339</v>
      </c>
      <c r="D6" s="210">
        <f>D8+D18+D24+D30+D40+D50+D56+D63+D70+D131+D136+D141+D146+D151+D156+D161+D166+D173+D178+D187+D191</f>
        <v>28424453000</v>
      </c>
      <c r="E6" s="92">
        <f>E8+E18+E24+E30+E40+E50+E56+E63+E70+E131+E136+E141+E146+E151+E156+E161+E166+E173+E178+E187+E191</f>
        <v>31273503000</v>
      </c>
      <c r="F6" s="92">
        <f>F8+F18+F24+F30+F40+F50+F56+F63+F70+F131+F136+F141+F146+F151+F156+F161+F166+F173+F178+F187+F191</f>
        <v>32034041000</v>
      </c>
      <c r="G6" s="210">
        <f>G8+G18+G24+G30+G40+G50+G56+G63+G70+G131+G136+G141+G146+G151+G156+G161+G166+G173+G178+G187+G191</f>
        <v>34796985000</v>
      </c>
      <c r="H6" s="332">
        <f>G6/E6*100</f>
        <v>111.26666878347461</v>
      </c>
      <c r="I6" s="210">
        <f>I8+I18+I24+I30+I40+I50+I56+I63+I70+I131+I136+I141+I146+I151+I156+I161+I166+I173+I178+I187+I191</f>
        <v>35625445000</v>
      </c>
      <c r="J6" s="332">
        <f>I6/G6*100</f>
        <v>102.3808384548259</v>
      </c>
      <c r="K6" s="210">
        <f>K8+K18+K24+K30+K40+K50+K56+K63+K70+K131+K136+K141+K146+K151+K156+K161+K166+K173+K178+K187+K191</f>
        <v>36453945000</v>
      </c>
      <c r="L6" s="332">
        <f>K6/I6*100</f>
        <v>102.32558498567528</v>
      </c>
      <c r="M6" s="213"/>
    </row>
    <row r="7" spans="1:12" s="218" customFormat="1" ht="13.5">
      <c r="A7" s="215"/>
      <c r="B7" s="216"/>
      <c r="C7" s="217"/>
      <c r="D7" s="217"/>
      <c r="E7" s="217"/>
      <c r="F7" s="89"/>
      <c r="G7" s="217"/>
      <c r="H7" s="330"/>
      <c r="I7" s="217"/>
      <c r="J7" s="350"/>
      <c r="K7" s="217"/>
      <c r="L7" s="350"/>
    </row>
    <row r="8" spans="1:16" s="218" customFormat="1" ht="23.25" customHeight="1">
      <c r="A8" s="219" t="s">
        <v>222</v>
      </c>
      <c r="B8" s="220" t="s">
        <v>204</v>
      </c>
      <c r="C8" s="210">
        <f>C9+C12</f>
        <v>4476220252</v>
      </c>
      <c r="D8" s="210">
        <f>D9+D12</f>
        <v>4154600000</v>
      </c>
      <c r="E8" s="210">
        <f>E9+E12</f>
        <v>4544600000</v>
      </c>
      <c r="F8" s="92">
        <f>F9+F12</f>
        <v>4724600000</v>
      </c>
      <c r="G8" s="210">
        <f>G9+G12</f>
        <v>5000000000</v>
      </c>
      <c r="H8" s="332">
        <f aca="true" t="shared" si="0" ref="H8:H13">G8/E8*100</f>
        <v>110.02068388857104</v>
      </c>
      <c r="I8" s="210">
        <f>I9+I12</f>
        <v>5100000000</v>
      </c>
      <c r="J8" s="349">
        <f>I8/G8*100</f>
        <v>102</v>
      </c>
      <c r="K8" s="210">
        <f>K9+K12</f>
        <v>5150000000</v>
      </c>
      <c r="L8" s="349">
        <f aca="true" t="shared" si="1" ref="L8:L13">K8/I8*100</f>
        <v>100.98039215686273</v>
      </c>
      <c r="M8" s="227"/>
      <c r="N8" s="221"/>
      <c r="O8" s="221"/>
      <c r="P8" s="221"/>
    </row>
    <row r="9" spans="1:16" s="218" customFormat="1" ht="20.25" customHeight="1">
      <c r="A9" s="222">
        <v>36</v>
      </c>
      <c r="B9" s="223" t="s">
        <v>274</v>
      </c>
      <c r="C9" s="210">
        <f aca="true" t="shared" si="2" ref="C9:K10">SUM(C10)</f>
        <v>38201016</v>
      </c>
      <c r="D9" s="210">
        <f t="shared" si="2"/>
        <v>35744000</v>
      </c>
      <c r="E9" s="210">
        <f t="shared" si="2"/>
        <v>35744000</v>
      </c>
      <c r="F9" s="92">
        <f t="shared" si="2"/>
        <v>35744000</v>
      </c>
      <c r="G9" s="210">
        <f t="shared" si="2"/>
        <v>30000000</v>
      </c>
      <c r="H9" s="332">
        <f t="shared" si="0"/>
        <v>83.93017009847806</v>
      </c>
      <c r="I9" s="210">
        <f t="shared" si="2"/>
        <v>20000000</v>
      </c>
      <c r="J9" s="349">
        <f>I9/G9*100</f>
        <v>66.66666666666666</v>
      </c>
      <c r="K9" s="210">
        <f t="shared" si="2"/>
        <v>10000000</v>
      </c>
      <c r="L9" s="349">
        <f t="shared" si="1"/>
        <v>50</v>
      </c>
      <c r="N9" s="221"/>
      <c r="O9" s="221"/>
      <c r="P9" s="221"/>
    </row>
    <row r="10" spans="1:16" s="218" customFormat="1" ht="16.5" customHeight="1">
      <c r="A10" s="222">
        <v>363</v>
      </c>
      <c r="B10" s="223" t="s">
        <v>275</v>
      </c>
      <c r="C10" s="210">
        <f t="shared" si="2"/>
        <v>38201016</v>
      </c>
      <c r="D10" s="210">
        <f t="shared" si="2"/>
        <v>35744000</v>
      </c>
      <c r="E10" s="210">
        <f t="shared" si="2"/>
        <v>35744000</v>
      </c>
      <c r="F10" s="92">
        <f t="shared" si="2"/>
        <v>35744000</v>
      </c>
      <c r="G10" s="210">
        <f t="shared" si="2"/>
        <v>30000000</v>
      </c>
      <c r="H10" s="332">
        <f t="shared" si="0"/>
        <v>83.93017009847806</v>
      </c>
      <c r="I10" s="210">
        <f t="shared" si="2"/>
        <v>20000000</v>
      </c>
      <c r="J10" s="349">
        <f>I10/G10*100</f>
        <v>66.66666666666666</v>
      </c>
      <c r="K10" s="210">
        <f t="shared" si="2"/>
        <v>10000000</v>
      </c>
      <c r="L10" s="349">
        <f t="shared" si="1"/>
        <v>50</v>
      </c>
      <c r="N10" s="221"/>
      <c r="O10" s="221"/>
      <c r="P10" s="221"/>
    </row>
    <row r="11" spans="1:16" s="218" customFormat="1" ht="16.5" customHeight="1">
      <c r="A11" s="224">
        <v>3631</v>
      </c>
      <c r="B11" s="225" t="s">
        <v>276</v>
      </c>
      <c r="C11" s="217">
        <v>38201016</v>
      </c>
      <c r="D11" s="217">
        <v>35744000</v>
      </c>
      <c r="E11" s="217">
        <v>35744000</v>
      </c>
      <c r="F11" s="89">
        <v>35744000</v>
      </c>
      <c r="G11" s="217">
        <v>30000000</v>
      </c>
      <c r="H11" s="330">
        <f t="shared" si="0"/>
        <v>83.93017009847806</v>
      </c>
      <c r="I11" s="217">
        <v>20000000</v>
      </c>
      <c r="J11" s="350">
        <f>I11/G11*100</f>
        <v>66.66666666666666</v>
      </c>
      <c r="K11" s="217">
        <v>10000000</v>
      </c>
      <c r="L11" s="350">
        <f t="shared" si="1"/>
        <v>50</v>
      </c>
      <c r="N11" s="221"/>
      <c r="O11" s="221"/>
      <c r="P11" s="221"/>
    </row>
    <row r="12" spans="1:16" s="218" customFormat="1" ht="27" customHeight="1">
      <c r="A12" s="226">
        <v>37</v>
      </c>
      <c r="B12" s="226" t="s">
        <v>129</v>
      </c>
      <c r="C12" s="210">
        <f aca="true" t="shared" si="3" ref="C12:K12">SUM(C13)</f>
        <v>4438019236</v>
      </c>
      <c r="D12" s="210">
        <f t="shared" si="3"/>
        <v>4118856000</v>
      </c>
      <c r="E12" s="210">
        <f t="shared" si="3"/>
        <v>4508856000</v>
      </c>
      <c r="F12" s="92">
        <f t="shared" si="3"/>
        <v>4688856000</v>
      </c>
      <c r="G12" s="210">
        <f t="shared" si="3"/>
        <v>4970000000</v>
      </c>
      <c r="H12" s="332">
        <f t="shared" si="0"/>
        <v>110.22751669159538</v>
      </c>
      <c r="I12" s="210">
        <f t="shared" si="3"/>
        <v>5080000000</v>
      </c>
      <c r="J12" s="349">
        <f aca="true" t="shared" si="4" ref="J12:J61">I12/G12*100</f>
        <v>102.21327967806842</v>
      </c>
      <c r="K12" s="210">
        <f t="shared" si="3"/>
        <v>5140000000</v>
      </c>
      <c r="L12" s="349">
        <f t="shared" si="1"/>
        <v>101.18110236220473</v>
      </c>
      <c r="N12" s="221"/>
      <c r="O12" s="221"/>
      <c r="P12" s="221"/>
    </row>
    <row r="13" spans="1:16" s="218" customFormat="1" ht="22.5" customHeight="1">
      <c r="A13" s="226">
        <v>371</v>
      </c>
      <c r="B13" s="226" t="s">
        <v>126</v>
      </c>
      <c r="C13" s="210">
        <f>SUM(C14:C16)</f>
        <v>4438019236</v>
      </c>
      <c r="D13" s="210">
        <f>SUM(D15:D16)</f>
        <v>4118856000</v>
      </c>
      <c r="E13" s="210">
        <f>SUM(E15:E16)</f>
        <v>4508856000</v>
      </c>
      <c r="F13" s="92">
        <f>SUM(F15:F16)</f>
        <v>4688856000</v>
      </c>
      <c r="G13" s="210">
        <f>SUM(G15:G16)</f>
        <v>4970000000</v>
      </c>
      <c r="H13" s="332">
        <f t="shared" si="0"/>
        <v>110.22751669159538</v>
      </c>
      <c r="I13" s="210">
        <f>SUM(I15:I16)</f>
        <v>5080000000</v>
      </c>
      <c r="J13" s="349">
        <f t="shared" si="4"/>
        <v>102.21327967806842</v>
      </c>
      <c r="K13" s="210">
        <f>SUM(K15:K16)</f>
        <v>5140000000</v>
      </c>
      <c r="L13" s="349">
        <f t="shared" si="1"/>
        <v>101.18110236220473</v>
      </c>
      <c r="M13" s="221"/>
      <c r="N13" s="221"/>
      <c r="O13" s="221"/>
      <c r="P13" s="221"/>
    </row>
    <row r="14" spans="1:16" s="218" customFormat="1" ht="30" customHeight="1">
      <c r="A14" s="215" t="s">
        <v>127</v>
      </c>
      <c r="B14" s="216" t="s">
        <v>149</v>
      </c>
      <c r="C14" s="217"/>
      <c r="D14" s="210"/>
      <c r="E14" s="210"/>
      <c r="F14" s="92"/>
      <c r="G14" s="210"/>
      <c r="H14" s="332"/>
      <c r="I14" s="210"/>
      <c r="J14" s="349"/>
      <c r="K14" s="210"/>
      <c r="L14" s="349"/>
      <c r="M14" s="221"/>
      <c r="N14" s="221"/>
      <c r="O14" s="221"/>
      <c r="P14" s="221"/>
    </row>
    <row r="15" spans="1:16" s="218" customFormat="1" ht="27">
      <c r="A15" s="215" t="s">
        <v>133</v>
      </c>
      <c r="B15" s="216" t="s">
        <v>148</v>
      </c>
      <c r="C15" s="217">
        <v>2085923445</v>
      </c>
      <c r="D15" s="217">
        <v>2133856000</v>
      </c>
      <c r="E15" s="217">
        <v>2338856000</v>
      </c>
      <c r="F15" s="89">
        <v>2338856000</v>
      </c>
      <c r="G15" s="217">
        <v>2336000000</v>
      </c>
      <c r="H15" s="330">
        <f>G15/E15*100</f>
        <v>99.87788901924701</v>
      </c>
      <c r="I15" s="217">
        <v>2397000000</v>
      </c>
      <c r="J15" s="350">
        <f t="shared" si="4"/>
        <v>102.611301369863</v>
      </c>
      <c r="K15" s="217">
        <v>2416000000</v>
      </c>
      <c r="L15" s="350">
        <f>K15/I15*100</f>
        <v>100.79265748852733</v>
      </c>
      <c r="M15" s="221"/>
      <c r="N15" s="227"/>
      <c r="O15" s="221"/>
      <c r="P15" s="221"/>
    </row>
    <row r="16" spans="1:16" s="218" customFormat="1" ht="27">
      <c r="A16" s="215" t="s">
        <v>160</v>
      </c>
      <c r="B16" s="216" t="s">
        <v>161</v>
      </c>
      <c r="C16" s="217">
        <v>2352095791</v>
      </c>
      <c r="D16" s="217">
        <v>1985000000</v>
      </c>
      <c r="E16" s="217">
        <v>2170000000</v>
      </c>
      <c r="F16" s="89">
        <v>2350000000</v>
      </c>
      <c r="G16" s="217">
        <v>2634000000</v>
      </c>
      <c r="H16" s="330">
        <f>G16/E16*100</f>
        <v>121.38248847926268</v>
      </c>
      <c r="I16" s="217">
        <v>2683000000</v>
      </c>
      <c r="J16" s="350">
        <f t="shared" si="4"/>
        <v>101.86028853454823</v>
      </c>
      <c r="K16" s="217">
        <v>2724000000</v>
      </c>
      <c r="L16" s="350">
        <f>K16/I16*100</f>
        <v>101.52814014163249</v>
      </c>
      <c r="M16" s="221"/>
      <c r="N16" s="227"/>
      <c r="O16" s="221"/>
      <c r="P16" s="221"/>
    </row>
    <row r="17" spans="1:16" s="218" customFormat="1" ht="13.5">
      <c r="A17" s="215"/>
      <c r="B17" s="216"/>
      <c r="C17" s="217"/>
      <c r="D17" s="217"/>
      <c r="E17" s="217"/>
      <c r="F17" s="89"/>
      <c r="G17" s="217"/>
      <c r="H17" s="330"/>
      <c r="I17" s="217"/>
      <c r="J17" s="350"/>
      <c r="K17" s="217"/>
      <c r="L17" s="350"/>
      <c r="N17" s="221"/>
      <c r="O17" s="221"/>
      <c r="P17" s="221"/>
    </row>
    <row r="18" spans="1:16" s="218" customFormat="1" ht="16.5" customHeight="1">
      <c r="A18" s="219" t="s">
        <v>223</v>
      </c>
      <c r="B18" s="226" t="s">
        <v>197</v>
      </c>
      <c r="C18" s="210">
        <f aca="true" t="shared" si="5" ref="C18:K19">SUM(C19)</f>
        <v>3981106143</v>
      </c>
      <c r="D18" s="210">
        <f t="shared" si="5"/>
        <v>4200000000</v>
      </c>
      <c r="E18" s="210">
        <f t="shared" si="5"/>
        <v>4500000000</v>
      </c>
      <c r="F18" s="92">
        <f t="shared" si="5"/>
        <v>4620000000</v>
      </c>
      <c r="G18" s="210">
        <f t="shared" si="5"/>
        <v>4850000000</v>
      </c>
      <c r="H18" s="332">
        <f>G18/E18*100</f>
        <v>107.77777777777777</v>
      </c>
      <c r="I18" s="210">
        <f t="shared" si="5"/>
        <v>5150000000</v>
      </c>
      <c r="J18" s="349">
        <f t="shared" si="4"/>
        <v>106.18556701030928</v>
      </c>
      <c r="K18" s="210">
        <f t="shared" si="5"/>
        <v>5500000000</v>
      </c>
      <c r="L18" s="349">
        <f>K18/I18*100</f>
        <v>106.79611650485437</v>
      </c>
      <c r="M18" s="227"/>
      <c r="N18" s="221"/>
      <c r="O18" s="221"/>
      <c r="P18" s="221"/>
    </row>
    <row r="19" spans="1:16" s="218" customFormat="1" ht="25.5">
      <c r="A19" s="228">
        <v>37</v>
      </c>
      <c r="B19" s="226" t="s">
        <v>129</v>
      </c>
      <c r="C19" s="210">
        <f t="shared" si="5"/>
        <v>3981106143</v>
      </c>
      <c r="D19" s="210">
        <f t="shared" si="5"/>
        <v>4200000000</v>
      </c>
      <c r="E19" s="210">
        <f t="shared" si="5"/>
        <v>4500000000</v>
      </c>
      <c r="F19" s="92">
        <f t="shared" si="5"/>
        <v>4620000000</v>
      </c>
      <c r="G19" s="210">
        <f t="shared" si="5"/>
        <v>4850000000</v>
      </c>
      <c r="H19" s="332">
        <f>G19/E19*100</f>
        <v>107.77777777777777</v>
      </c>
      <c r="I19" s="210">
        <f t="shared" si="5"/>
        <v>5150000000</v>
      </c>
      <c r="J19" s="349">
        <f t="shared" si="4"/>
        <v>106.18556701030928</v>
      </c>
      <c r="K19" s="210">
        <f t="shared" si="5"/>
        <v>5500000000</v>
      </c>
      <c r="L19" s="349">
        <f>K19/I19*100</f>
        <v>106.79611650485437</v>
      </c>
      <c r="N19" s="221"/>
      <c r="O19" s="221"/>
      <c r="P19" s="221"/>
    </row>
    <row r="20" spans="1:16" s="218" customFormat="1" ht="19.5" customHeight="1">
      <c r="A20" s="226">
        <v>371</v>
      </c>
      <c r="B20" s="226" t="s">
        <v>126</v>
      </c>
      <c r="C20" s="210">
        <f>SUM(C21:C22)</f>
        <v>3981106143</v>
      </c>
      <c r="D20" s="210">
        <f>SUM(D21:D22)</f>
        <v>4200000000</v>
      </c>
      <c r="E20" s="210">
        <f>SUM(E21:E22)</f>
        <v>4500000000</v>
      </c>
      <c r="F20" s="92">
        <f>SUM(F21:F22)</f>
        <v>4620000000</v>
      </c>
      <c r="G20" s="210">
        <f>SUM(G21:G22)</f>
        <v>4850000000</v>
      </c>
      <c r="H20" s="332">
        <f>G20/E20*100</f>
        <v>107.77777777777777</v>
      </c>
      <c r="I20" s="210">
        <f>SUM(I21:I22)</f>
        <v>5150000000</v>
      </c>
      <c r="J20" s="349">
        <f t="shared" si="4"/>
        <v>106.18556701030928</v>
      </c>
      <c r="K20" s="210">
        <f>SUM(K21:K22)</f>
        <v>5500000000</v>
      </c>
      <c r="L20" s="349">
        <f>K20/I20*100</f>
        <v>106.79611650485437</v>
      </c>
      <c r="M20" s="221"/>
      <c r="N20" s="221"/>
      <c r="O20" s="221"/>
      <c r="P20" s="221"/>
    </row>
    <row r="21" spans="1:16" s="218" customFormat="1" ht="27">
      <c r="A21" s="215" t="s">
        <v>133</v>
      </c>
      <c r="B21" s="216" t="s">
        <v>148</v>
      </c>
      <c r="C21" s="217">
        <v>3875598907</v>
      </c>
      <c r="D21" s="217">
        <v>4085320000</v>
      </c>
      <c r="E21" s="217">
        <v>4385320000</v>
      </c>
      <c r="F21" s="89">
        <v>4502320000</v>
      </c>
      <c r="G21" s="217">
        <v>4721500000</v>
      </c>
      <c r="H21" s="330">
        <f>G21/E21*100</f>
        <v>107.6660312132296</v>
      </c>
      <c r="I21" s="217">
        <v>5014000000</v>
      </c>
      <c r="J21" s="350">
        <f t="shared" si="4"/>
        <v>106.19506512760775</v>
      </c>
      <c r="K21" s="217">
        <v>5354000000</v>
      </c>
      <c r="L21" s="350">
        <f>K21/I21*100</f>
        <v>106.78101316314319</v>
      </c>
      <c r="M21" s="221"/>
      <c r="N21" s="227"/>
      <c r="O21" s="221"/>
      <c r="P21" s="221"/>
    </row>
    <row r="22" spans="1:16" s="218" customFormat="1" ht="27">
      <c r="A22" s="215" t="s">
        <v>160</v>
      </c>
      <c r="B22" s="216" t="s">
        <v>161</v>
      </c>
      <c r="C22" s="217">
        <v>105507236</v>
      </c>
      <c r="D22" s="217">
        <v>114680000</v>
      </c>
      <c r="E22" s="217">
        <v>114680000</v>
      </c>
      <c r="F22" s="89">
        <v>117680000</v>
      </c>
      <c r="G22" s="217">
        <v>128500000</v>
      </c>
      <c r="H22" s="330">
        <f>G22/E22*100</f>
        <v>112.05092431112662</v>
      </c>
      <c r="I22" s="217">
        <v>136000000</v>
      </c>
      <c r="J22" s="350">
        <f t="shared" si="4"/>
        <v>105.83657587548639</v>
      </c>
      <c r="K22" s="217">
        <v>146000000</v>
      </c>
      <c r="L22" s="350">
        <f>K22/I22*100</f>
        <v>107.35294117647058</v>
      </c>
      <c r="M22" s="221"/>
      <c r="N22" s="227"/>
      <c r="O22" s="221"/>
      <c r="P22" s="221"/>
    </row>
    <row r="23" spans="1:16" s="218" customFormat="1" ht="13.5">
      <c r="A23" s="215"/>
      <c r="B23" s="216"/>
      <c r="C23" s="217"/>
      <c r="D23" s="217"/>
      <c r="E23" s="217"/>
      <c r="F23" s="89"/>
      <c r="G23" s="217"/>
      <c r="H23" s="330"/>
      <c r="I23" s="217"/>
      <c r="J23" s="350"/>
      <c r="K23" s="217"/>
      <c r="L23" s="350"/>
      <c r="N23" s="227"/>
      <c r="O23" s="221"/>
      <c r="P23" s="221"/>
    </row>
    <row r="24" spans="1:16" s="218" customFormat="1" ht="12.75">
      <c r="A24" s="219" t="s">
        <v>224</v>
      </c>
      <c r="B24" s="226" t="s">
        <v>198</v>
      </c>
      <c r="C24" s="210">
        <f aca="true" t="shared" si="6" ref="C24:K25">SUM(C25)</f>
        <v>887134480</v>
      </c>
      <c r="D24" s="210">
        <f t="shared" si="6"/>
        <v>860000000</v>
      </c>
      <c r="E24" s="210">
        <f t="shared" si="6"/>
        <v>860000000</v>
      </c>
      <c r="F24" s="92">
        <f t="shared" si="6"/>
        <v>930000000</v>
      </c>
      <c r="G24" s="210">
        <f t="shared" si="6"/>
        <v>970000000</v>
      </c>
      <c r="H24" s="332">
        <f>G24/E24*100</f>
        <v>112.79069767441861</v>
      </c>
      <c r="I24" s="210">
        <f t="shared" si="6"/>
        <v>1070000000</v>
      </c>
      <c r="J24" s="349">
        <f t="shared" si="4"/>
        <v>110.30927835051547</v>
      </c>
      <c r="K24" s="210">
        <f t="shared" si="6"/>
        <v>1110000000</v>
      </c>
      <c r="L24" s="349">
        <f>K24/I24*100</f>
        <v>103.73831775700934</v>
      </c>
      <c r="M24" s="227"/>
      <c r="N24" s="227"/>
      <c r="O24" s="221"/>
      <c r="P24" s="221"/>
    </row>
    <row r="25" spans="1:16" s="218" customFormat="1" ht="25.5">
      <c r="A25" s="228">
        <v>37</v>
      </c>
      <c r="B25" s="226" t="s">
        <v>129</v>
      </c>
      <c r="C25" s="210">
        <f t="shared" si="6"/>
        <v>887134480</v>
      </c>
      <c r="D25" s="210">
        <f t="shared" si="6"/>
        <v>860000000</v>
      </c>
      <c r="E25" s="210">
        <f t="shared" si="6"/>
        <v>860000000</v>
      </c>
      <c r="F25" s="92">
        <f t="shared" si="6"/>
        <v>930000000</v>
      </c>
      <c r="G25" s="210">
        <f t="shared" si="6"/>
        <v>970000000</v>
      </c>
      <c r="H25" s="332">
        <f>G25/E25*100</f>
        <v>112.79069767441861</v>
      </c>
      <c r="I25" s="210">
        <f t="shared" si="6"/>
        <v>1070000000</v>
      </c>
      <c r="J25" s="349">
        <f t="shared" si="4"/>
        <v>110.30927835051547</v>
      </c>
      <c r="K25" s="210">
        <f t="shared" si="6"/>
        <v>1110000000</v>
      </c>
      <c r="L25" s="349">
        <f>K25/I25*100</f>
        <v>103.73831775700934</v>
      </c>
      <c r="N25" s="227"/>
      <c r="O25" s="221"/>
      <c r="P25" s="221"/>
    </row>
    <row r="26" spans="1:16" s="218" customFormat="1" ht="16.5" customHeight="1">
      <c r="A26" s="226">
        <v>371</v>
      </c>
      <c r="B26" s="226" t="s">
        <v>126</v>
      </c>
      <c r="C26" s="210">
        <f>SUM(C27:C28)</f>
        <v>887134480</v>
      </c>
      <c r="D26" s="210">
        <f>SUM(D27:D28)</f>
        <v>860000000</v>
      </c>
      <c r="E26" s="210">
        <f>SUM(E27:E28)</f>
        <v>860000000</v>
      </c>
      <c r="F26" s="92">
        <f>SUM(F27:F28)</f>
        <v>930000000</v>
      </c>
      <c r="G26" s="210">
        <f>SUM(G27:G28)</f>
        <v>970000000</v>
      </c>
      <c r="H26" s="332">
        <f>G26/E26*100</f>
        <v>112.79069767441861</v>
      </c>
      <c r="I26" s="210">
        <f>SUM(I27:I28)</f>
        <v>1070000000</v>
      </c>
      <c r="J26" s="349">
        <f t="shared" si="4"/>
        <v>110.30927835051547</v>
      </c>
      <c r="K26" s="210">
        <f>SUM(K27:K28)</f>
        <v>1110000000</v>
      </c>
      <c r="L26" s="349">
        <f>K26/I26*100</f>
        <v>103.73831775700934</v>
      </c>
      <c r="M26" s="221"/>
      <c r="N26" s="227"/>
      <c r="O26" s="221"/>
      <c r="P26" s="221"/>
    </row>
    <row r="27" spans="1:16" s="218" customFormat="1" ht="27">
      <c r="A27" s="215" t="s">
        <v>133</v>
      </c>
      <c r="B27" s="216" t="s">
        <v>148</v>
      </c>
      <c r="C27" s="217">
        <v>879845476</v>
      </c>
      <c r="D27" s="217">
        <v>853930000</v>
      </c>
      <c r="E27" s="217">
        <v>853930000</v>
      </c>
      <c r="F27" s="89">
        <v>922930000</v>
      </c>
      <c r="G27" s="217">
        <v>962000000</v>
      </c>
      <c r="H27" s="330">
        <f>G27/E27*100</f>
        <v>112.65560408932815</v>
      </c>
      <c r="I27" s="217">
        <v>1061000000</v>
      </c>
      <c r="J27" s="350">
        <f t="shared" si="4"/>
        <v>110.29106029106029</v>
      </c>
      <c r="K27" s="217">
        <v>1101000000</v>
      </c>
      <c r="L27" s="350">
        <f>K27/I27*100</f>
        <v>103.77002827521207</v>
      </c>
      <c r="M27" s="221"/>
      <c r="N27" s="227"/>
      <c r="O27" s="221"/>
      <c r="P27" s="221"/>
    </row>
    <row r="28" spans="1:16" s="218" customFormat="1" ht="27">
      <c r="A28" s="215" t="s">
        <v>160</v>
      </c>
      <c r="B28" s="216" t="s">
        <v>161</v>
      </c>
      <c r="C28" s="217">
        <v>7289004</v>
      </c>
      <c r="D28" s="217">
        <v>6070000</v>
      </c>
      <c r="E28" s="217">
        <v>6070000</v>
      </c>
      <c r="F28" s="89">
        <v>7070000</v>
      </c>
      <c r="G28" s="217">
        <v>8000000</v>
      </c>
      <c r="H28" s="330">
        <f>G28/E28*100</f>
        <v>131.79571663920922</v>
      </c>
      <c r="I28" s="217">
        <v>9000000</v>
      </c>
      <c r="J28" s="350">
        <f t="shared" si="4"/>
        <v>112.5</v>
      </c>
      <c r="K28" s="217">
        <v>9000000</v>
      </c>
      <c r="L28" s="350">
        <f>K28/I28*100</f>
        <v>100</v>
      </c>
      <c r="M28" s="221"/>
      <c r="N28" s="227"/>
      <c r="O28" s="221"/>
      <c r="P28" s="221"/>
    </row>
    <row r="29" spans="1:16" s="218" customFormat="1" ht="13.5">
      <c r="A29" s="215"/>
      <c r="B29" s="216"/>
      <c r="C29" s="217"/>
      <c r="D29" s="217"/>
      <c r="E29" s="217"/>
      <c r="F29" s="89"/>
      <c r="G29" s="217"/>
      <c r="H29" s="330"/>
      <c r="I29" s="217"/>
      <c r="J29" s="350"/>
      <c r="K29" s="217"/>
      <c r="L29" s="350"/>
      <c r="N29" s="227"/>
      <c r="O29" s="221"/>
      <c r="P29" s="221"/>
    </row>
    <row r="30" spans="1:16" s="218" customFormat="1" ht="12.75">
      <c r="A30" s="219" t="s">
        <v>225</v>
      </c>
      <c r="B30" s="226" t="s">
        <v>199</v>
      </c>
      <c r="C30" s="210">
        <f>C31+C34</f>
        <v>12929526581</v>
      </c>
      <c r="D30" s="210">
        <f>D31+D34</f>
        <v>10300000000</v>
      </c>
      <c r="E30" s="210">
        <f>E31+E34</f>
        <v>11400000000</v>
      </c>
      <c r="F30" s="92">
        <f>F31+F34</f>
        <v>11550000000</v>
      </c>
      <c r="G30" s="210">
        <f>G31+G34</f>
        <v>13200000000</v>
      </c>
      <c r="H30" s="332">
        <f aca="true" t="shared" si="7" ref="H30:H35">G30/E30*100</f>
        <v>115.78947368421053</v>
      </c>
      <c r="I30" s="210">
        <f>I31+I34</f>
        <v>13586000000</v>
      </c>
      <c r="J30" s="349">
        <f t="shared" si="4"/>
        <v>102.92424242424244</v>
      </c>
      <c r="K30" s="210">
        <f>K31+K34</f>
        <v>13705000000</v>
      </c>
      <c r="L30" s="349">
        <f aca="true" t="shared" si="8" ref="L30:L35">K30/I30*100</f>
        <v>100.87590166347711</v>
      </c>
      <c r="M30" s="227"/>
      <c r="N30" s="227"/>
      <c r="O30" s="221"/>
      <c r="P30" s="221"/>
    </row>
    <row r="31" spans="1:16" s="218" customFormat="1" ht="18" customHeight="1">
      <c r="A31" s="222">
        <v>36</v>
      </c>
      <c r="B31" s="223" t="s">
        <v>274</v>
      </c>
      <c r="C31" s="210">
        <f aca="true" t="shared" si="9" ref="C31:K32">SUM(C32)</f>
        <v>72560329</v>
      </c>
      <c r="D31" s="210">
        <f t="shared" si="9"/>
        <v>75584000</v>
      </c>
      <c r="E31" s="210">
        <f t="shared" si="9"/>
        <v>75584000</v>
      </c>
      <c r="F31" s="92">
        <f t="shared" si="9"/>
        <v>75584000</v>
      </c>
      <c r="G31" s="210">
        <f t="shared" si="9"/>
        <v>70000000</v>
      </c>
      <c r="H31" s="332">
        <f t="shared" si="7"/>
        <v>92.61219305673158</v>
      </c>
      <c r="I31" s="210">
        <f t="shared" si="9"/>
        <v>50000000</v>
      </c>
      <c r="J31" s="349">
        <f t="shared" si="4"/>
        <v>71.42857142857143</v>
      </c>
      <c r="K31" s="210">
        <f t="shared" si="9"/>
        <v>40000000</v>
      </c>
      <c r="L31" s="349">
        <f t="shared" si="8"/>
        <v>80</v>
      </c>
      <c r="N31" s="227"/>
      <c r="O31" s="221"/>
      <c r="P31" s="221"/>
    </row>
    <row r="32" spans="1:16" s="218" customFormat="1" ht="18" customHeight="1">
      <c r="A32" s="222">
        <v>363</v>
      </c>
      <c r="B32" s="223" t="s">
        <v>275</v>
      </c>
      <c r="C32" s="210">
        <f t="shared" si="9"/>
        <v>72560329</v>
      </c>
      <c r="D32" s="210">
        <f t="shared" si="9"/>
        <v>75584000</v>
      </c>
      <c r="E32" s="210">
        <f t="shared" si="9"/>
        <v>75584000</v>
      </c>
      <c r="F32" s="92">
        <f t="shared" si="9"/>
        <v>75584000</v>
      </c>
      <c r="G32" s="210">
        <f t="shared" si="9"/>
        <v>70000000</v>
      </c>
      <c r="H32" s="332">
        <f t="shared" si="7"/>
        <v>92.61219305673158</v>
      </c>
      <c r="I32" s="210">
        <f t="shared" si="9"/>
        <v>50000000</v>
      </c>
      <c r="J32" s="349">
        <f t="shared" si="4"/>
        <v>71.42857142857143</v>
      </c>
      <c r="K32" s="210">
        <f t="shared" si="9"/>
        <v>40000000</v>
      </c>
      <c r="L32" s="349">
        <f t="shared" si="8"/>
        <v>80</v>
      </c>
      <c r="N32" s="227"/>
      <c r="O32" s="221"/>
      <c r="P32" s="221"/>
    </row>
    <row r="33" spans="1:16" s="218" customFormat="1" ht="16.5" customHeight="1">
      <c r="A33" s="224">
        <v>3631</v>
      </c>
      <c r="B33" s="225" t="s">
        <v>276</v>
      </c>
      <c r="C33" s="217">
        <v>72560329</v>
      </c>
      <c r="D33" s="217">
        <v>75584000</v>
      </c>
      <c r="E33" s="217">
        <v>75584000</v>
      </c>
      <c r="F33" s="89">
        <v>75584000</v>
      </c>
      <c r="G33" s="217">
        <v>70000000</v>
      </c>
      <c r="H33" s="330">
        <f t="shared" si="7"/>
        <v>92.61219305673158</v>
      </c>
      <c r="I33" s="217">
        <v>50000000</v>
      </c>
      <c r="J33" s="350">
        <f>I33/G33*100</f>
        <v>71.42857142857143</v>
      </c>
      <c r="K33" s="217">
        <v>40000000</v>
      </c>
      <c r="L33" s="350">
        <f t="shared" si="8"/>
        <v>80</v>
      </c>
      <c r="N33" s="227"/>
      <c r="O33" s="221"/>
      <c r="P33" s="221"/>
    </row>
    <row r="34" spans="1:16" s="218" customFormat="1" ht="27.75" customHeight="1">
      <c r="A34" s="228">
        <v>37</v>
      </c>
      <c r="B34" s="226" t="s">
        <v>129</v>
      </c>
      <c r="C34" s="210">
        <f aca="true" t="shared" si="10" ref="C34:K34">SUM(C35)</f>
        <v>12856966252</v>
      </c>
      <c r="D34" s="210">
        <f t="shared" si="10"/>
        <v>10224416000</v>
      </c>
      <c r="E34" s="210">
        <f t="shared" si="10"/>
        <v>11324416000</v>
      </c>
      <c r="F34" s="92">
        <f t="shared" si="10"/>
        <v>11474416000</v>
      </c>
      <c r="G34" s="210">
        <f t="shared" si="10"/>
        <v>13130000000</v>
      </c>
      <c r="H34" s="332">
        <f t="shared" si="7"/>
        <v>115.94416877656208</v>
      </c>
      <c r="I34" s="210">
        <f t="shared" si="10"/>
        <v>13536000000</v>
      </c>
      <c r="J34" s="349">
        <f t="shared" si="4"/>
        <v>103.0921553693831</v>
      </c>
      <c r="K34" s="210">
        <f t="shared" si="10"/>
        <v>13665000000</v>
      </c>
      <c r="L34" s="349">
        <f t="shared" si="8"/>
        <v>100.95301418439718</v>
      </c>
      <c r="N34" s="227"/>
      <c r="O34" s="221"/>
      <c r="P34" s="221"/>
    </row>
    <row r="35" spans="1:16" s="218" customFormat="1" ht="15" customHeight="1">
      <c r="A35" s="226">
        <v>371</v>
      </c>
      <c r="B35" s="226" t="s">
        <v>126</v>
      </c>
      <c r="C35" s="210">
        <f>SUM(C36:C38)</f>
        <v>12856966252</v>
      </c>
      <c r="D35" s="210">
        <f>SUM(D37:D38)</f>
        <v>10224416000</v>
      </c>
      <c r="E35" s="210">
        <f>SUM(E37:E38)</f>
        <v>11324416000</v>
      </c>
      <c r="F35" s="92">
        <f>SUM(F37:F38)</f>
        <v>11474416000</v>
      </c>
      <c r="G35" s="210">
        <f>SUM(G37:G38)</f>
        <v>13130000000</v>
      </c>
      <c r="H35" s="332">
        <f t="shared" si="7"/>
        <v>115.94416877656208</v>
      </c>
      <c r="I35" s="210">
        <f>SUM(I37:I38)</f>
        <v>13536000000</v>
      </c>
      <c r="J35" s="349">
        <f t="shared" si="4"/>
        <v>103.0921553693831</v>
      </c>
      <c r="K35" s="210">
        <f>SUM(K37:K38)</f>
        <v>13665000000</v>
      </c>
      <c r="L35" s="349">
        <f t="shared" si="8"/>
        <v>100.95301418439718</v>
      </c>
      <c r="M35" s="221"/>
      <c r="N35" s="227"/>
      <c r="O35" s="221"/>
      <c r="P35" s="221"/>
    </row>
    <row r="36" spans="1:16" s="218" customFormat="1" ht="24.75" customHeight="1">
      <c r="A36" s="215" t="s">
        <v>127</v>
      </c>
      <c r="B36" s="216" t="s">
        <v>149</v>
      </c>
      <c r="C36" s="217"/>
      <c r="D36" s="210"/>
      <c r="E36" s="210"/>
      <c r="F36" s="92"/>
      <c r="G36" s="210"/>
      <c r="H36" s="332"/>
      <c r="I36" s="210"/>
      <c r="J36" s="349"/>
      <c r="K36" s="210"/>
      <c r="L36" s="349"/>
      <c r="M36" s="221"/>
      <c r="N36" s="227"/>
      <c r="O36" s="221"/>
      <c r="P36" s="221"/>
    </row>
    <row r="37" spans="1:16" s="218" customFormat="1" ht="27">
      <c r="A37" s="215" t="s">
        <v>133</v>
      </c>
      <c r="B37" s="216" t="s">
        <v>148</v>
      </c>
      <c r="C37" s="217">
        <v>148087474</v>
      </c>
      <c r="D37" s="217">
        <v>124000000</v>
      </c>
      <c r="E37" s="217">
        <v>124000000</v>
      </c>
      <c r="F37" s="89">
        <v>134000000</v>
      </c>
      <c r="G37" s="217">
        <v>151000000</v>
      </c>
      <c r="H37" s="330">
        <f>G37/E37*100</f>
        <v>121.7741935483871</v>
      </c>
      <c r="I37" s="217">
        <v>156000000</v>
      </c>
      <c r="J37" s="350">
        <f t="shared" si="4"/>
        <v>103.31125827814569</v>
      </c>
      <c r="K37" s="217">
        <v>157000000</v>
      </c>
      <c r="L37" s="350">
        <f>K37/I37*100</f>
        <v>100.64102564102564</v>
      </c>
      <c r="M37" s="221"/>
      <c r="N37" s="227"/>
      <c r="O37" s="221"/>
      <c r="P37" s="221"/>
    </row>
    <row r="38" spans="1:16" s="218" customFormat="1" ht="27">
      <c r="A38" s="215" t="s">
        <v>160</v>
      </c>
      <c r="B38" s="216" t="s">
        <v>161</v>
      </c>
      <c r="C38" s="217">
        <v>12708878778</v>
      </c>
      <c r="D38" s="217">
        <v>10100416000</v>
      </c>
      <c r="E38" s="217">
        <v>11200416000</v>
      </c>
      <c r="F38" s="89">
        <v>11340416000</v>
      </c>
      <c r="G38" s="217">
        <v>12979000000</v>
      </c>
      <c r="H38" s="330">
        <f>G38/E38*100</f>
        <v>115.87962447109108</v>
      </c>
      <c r="I38" s="217">
        <v>13380000000</v>
      </c>
      <c r="J38" s="350">
        <f t="shared" si="4"/>
        <v>103.08960628707912</v>
      </c>
      <c r="K38" s="217">
        <v>13508000000</v>
      </c>
      <c r="L38" s="350">
        <f>K38/I38*100</f>
        <v>100.95665171898357</v>
      </c>
      <c r="M38" s="221"/>
      <c r="N38" s="227"/>
      <c r="O38" s="221"/>
      <c r="P38" s="221"/>
    </row>
    <row r="39" spans="1:16" s="218" customFormat="1" ht="13.5">
      <c r="A39" s="215"/>
      <c r="B39" s="216"/>
      <c r="C39" s="217"/>
      <c r="D39" s="217"/>
      <c r="E39" s="217"/>
      <c r="F39" s="89"/>
      <c r="G39" s="217"/>
      <c r="H39" s="330"/>
      <c r="I39" s="217"/>
      <c r="J39" s="350"/>
      <c r="K39" s="217"/>
      <c r="L39" s="350"/>
      <c r="N39" s="227"/>
      <c r="O39" s="221"/>
      <c r="P39" s="221"/>
    </row>
    <row r="40" spans="1:16" s="218" customFormat="1" ht="25.5">
      <c r="A40" s="219" t="s">
        <v>226</v>
      </c>
      <c r="B40" s="226" t="s">
        <v>200</v>
      </c>
      <c r="C40" s="210">
        <f>C41+C44</f>
        <v>1442190498</v>
      </c>
      <c r="D40" s="210">
        <f>D41+D44</f>
        <v>1253080000</v>
      </c>
      <c r="E40" s="210">
        <f>E41+E44</f>
        <v>1283080000</v>
      </c>
      <c r="F40" s="92">
        <f>F41+F44</f>
        <v>1426247000</v>
      </c>
      <c r="G40" s="210">
        <f>G41+G44</f>
        <v>1460000000</v>
      </c>
      <c r="H40" s="332">
        <f aca="true" t="shared" si="11" ref="H40:H45">G40/E40*100</f>
        <v>113.78869595036943</v>
      </c>
      <c r="I40" s="210">
        <f>I41+I44</f>
        <v>1474600000</v>
      </c>
      <c r="J40" s="349">
        <f t="shared" si="4"/>
        <v>101</v>
      </c>
      <c r="K40" s="210">
        <f>K41+K44</f>
        <v>1489346000</v>
      </c>
      <c r="L40" s="349">
        <f aca="true" t="shared" si="12" ref="L40:L45">K40/I40*100</f>
        <v>101</v>
      </c>
      <c r="M40" s="227"/>
      <c r="N40" s="227"/>
      <c r="O40" s="221"/>
      <c r="P40" s="221"/>
    </row>
    <row r="41" spans="1:16" s="218" customFormat="1" ht="16.5" customHeight="1">
      <c r="A41" s="222">
        <v>36</v>
      </c>
      <c r="B41" s="223" t="s">
        <v>274</v>
      </c>
      <c r="C41" s="210">
        <f aca="true" t="shared" si="13" ref="C41:K42">SUM(C42)</f>
        <v>15140932</v>
      </c>
      <c r="D41" s="210">
        <f t="shared" si="13"/>
        <v>12539000</v>
      </c>
      <c r="E41" s="210">
        <f t="shared" si="13"/>
        <v>12539000</v>
      </c>
      <c r="F41" s="92">
        <f t="shared" si="13"/>
        <v>12539000</v>
      </c>
      <c r="G41" s="210">
        <f t="shared" si="13"/>
        <v>10000000</v>
      </c>
      <c r="H41" s="332">
        <f t="shared" si="11"/>
        <v>79.75117632985086</v>
      </c>
      <c r="I41" s="210">
        <f t="shared" si="13"/>
        <v>7000000</v>
      </c>
      <c r="J41" s="349">
        <f t="shared" si="4"/>
        <v>70</v>
      </c>
      <c r="K41" s="210">
        <f t="shared" si="13"/>
        <v>7000000</v>
      </c>
      <c r="L41" s="349">
        <f t="shared" si="12"/>
        <v>100</v>
      </c>
      <c r="N41" s="227"/>
      <c r="O41" s="221"/>
      <c r="P41" s="221"/>
    </row>
    <row r="42" spans="1:16" s="218" customFormat="1" ht="16.5" customHeight="1">
      <c r="A42" s="222">
        <v>363</v>
      </c>
      <c r="B42" s="223" t="s">
        <v>275</v>
      </c>
      <c r="C42" s="210">
        <f t="shared" si="13"/>
        <v>15140932</v>
      </c>
      <c r="D42" s="210">
        <f t="shared" si="13"/>
        <v>12539000</v>
      </c>
      <c r="E42" s="210">
        <f t="shared" si="13"/>
        <v>12539000</v>
      </c>
      <c r="F42" s="92">
        <f t="shared" si="13"/>
        <v>12539000</v>
      </c>
      <c r="G42" s="210">
        <f t="shared" si="13"/>
        <v>10000000</v>
      </c>
      <c r="H42" s="332">
        <f t="shared" si="11"/>
        <v>79.75117632985086</v>
      </c>
      <c r="I42" s="210">
        <f t="shared" si="13"/>
        <v>7000000</v>
      </c>
      <c r="J42" s="349">
        <f t="shared" si="4"/>
        <v>70</v>
      </c>
      <c r="K42" s="210">
        <f t="shared" si="13"/>
        <v>7000000</v>
      </c>
      <c r="L42" s="349">
        <f t="shared" si="12"/>
        <v>100</v>
      </c>
      <c r="N42" s="227"/>
      <c r="O42" s="221"/>
      <c r="P42" s="221"/>
    </row>
    <row r="43" spans="1:16" s="218" customFormat="1" ht="16.5" customHeight="1">
      <c r="A43" s="224">
        <v>3631</v>
      </c>
      <c r="B43" s="225" t="s">
        <v>276</v>
      </c>
      <c r="C43" s="217">
        <v>15140932</v>
      </c>
      <c r="D43" s="217">
        <v>12539000</v>
      </c>
      <c r="E43" s="217">
        <v>12539000</v>
      </c>
      <c r="F43" s="89">
        <v>12539000</v>
      </c>
      <c r="G43" s="217">
        <v>10000000</v>
      </c>
      <c r="H43" s="330">
        <f t="shared" si="11"/>
        <v>79.75117632985086</v>
      </c>
      <c r="I43" s="217">
        <v>7000000</v>
      </c>
      <c r="J43" s="350">
        <f>I43/G43*100</f>
        <v>70</v>
      </c>
      <c r="K43" s="217">
        <v>7000000</v>
      </c>
      <c r="L43" s="350">
        <f t="shared" si="12"/>
        <v>100</v>
      </c>
      <c r="N43" s="227"/>
      <c r="O43" s="221"/>
      <c r="P43" s="221"/>
    </row>
    <row r="44" spans="1:16" s="218" customFormat="1" ht="22.5" customHeight="1">
      <c r="A44" s="228">
        <v>37</v>
      </c>
      <c r="B44" s="226" t="s">
        <v>129</v>
      </c>
      <c r="C44" s="210">
        <f>SUM(C45)</f>
        <v>1427049566</v>
      </c>
      <c r="D44" s="210">
        <f>SUM(D45)</f>
        <v>1240541000</v>
      </c>
      <c r="E44" s="210">
        <f>SUM(E45)</f>
        <v>1270541000</v>
      </c>
      <c r="F44" s="92">
        <f>SUM(F45)</f>
        <v>1413708000</v>
      </c>
      <c r="G44" s="210">
        <f>SUM(G45)</f>
        <v>1450000000</v>
      </c>
      <c r="H44" s="332">
        <f t="shared" si="11"/>
        <v>114.12461305853176</v>
      </c>
      <c r="I44" s="210">
        <f>SUM(I45)</f>
        <v>1467600000</v>
      </c>
      <c r="J44" s="349">
        <f t="shared" si="4"/>
        <v>101.21379310344827</v>
      </c>
      <c r="K44" s="210">
        <f>SUM(K45)</f>
        <v>1482346000</v>
      </c>
      <c r="L44" s="349">
        <f t="shared" si="12"/>
        <v>101.00476969201418</v>
      </c>
      <c r="M44" s="227"/>
      <c r="N44" s="227"/>
      <c r="O44" s="221"/>
      <c r="P44" s="221"/>
    </row>
    <row r="45" spans="1:16" s="218" customFormat="1" ht="15" customHeight="1">
      <c r="A45" s="226">
        <v>371</v>
      </c>
      <c r="B45" s="226" t="s">
        <v>126</v>
      </c>
      <c r="C45" s="210">
        <f>SUM(C46:C48)</f>
        <v>1427049566</v>
      </c>
      <c r="D45" s="210">
        <f>SUM(D47:D48)</f>
        <v>1240541000</v>
      </c>
      <c r="E45" s="210">
        <f>SUM(E47:E48)</f>
        <v>1270541000</v>
      </c>
      <c r="F45" s="92">
        <f>SUM(F47:F48)</f>
        <v>1413708000</v>
      </c>
      <c r="G45" s="210">
        <f>SUM(G47:G48)</f>
        <v>1450000000</v>
      </c>
      <c r="H45" s="332">
        <f t="shared" si="11"/>
        <v>114.12461305853176</v>
      </c>
      <c r="I45" s="210">
        <f>SUM(I47:I48)</f>
        <v>1467600000</v>
      </c>
      <c r="J45" s="349">
        <f t="shared" si="4"/>
        <v>101.21379310344827</v>
      </c>
      <c r="K45" s="210">
        <f>SUM(K47:K48)</f>
        <v>1482346000</v>
      </c>
      <c r="L45" s="349">
        <f t="shared" si="12"/>
        <v>101.00476969201418</v>
      </c>
      <c r="M45" s="221"/>
      <c r="N45" s="227"/>
      <c r="O45" s="221"/>
      <c r="P45" s="221"/>
    </row>
    <row r="46" spans="1:16" s="218" customFormat="1" ht="21" customHeight="1">
      <c r="A46" s="215" t="s">
        <v>127</v>
      </c>
      <c r="B46" s="216" t="s">
        <v>149</v>
      </c>
      <c r="C46" s="217"/>
      <c r="D46" s="210"/>
      <c r="E46" s="210"/>
      <c r="F46" s="92"/>
      <c r="G46" s="210"/>
      <c r="H46" s="332"/>
      <c r="I46" s="210"/>
      <c r="J46" s="349"/>
      <c r="K46" s="210"/>
      <c r="L46" s="349"/>
      <c r="M46" s="221"/>
      <c r="N46" s="227"/>
      <c r="O46" s="221"/>
      <c r="P46" s="221"/>
    </row>
    <row r="47" spans="1:16" s="218" customFormat="1" ht="27">
      <c r="A47" s="215" t="s">
        <v>133</v>
      </c>
      <c r="B47" s="216" t="s">
        <v>148</v>
      </c>
      <c r="C47" s="217">
        <v>455667215</v>
      </c>
      <c r="D47" s="217">
        <v>462662000</v>
      </c>
      <c r="E47" s="217">
        <v>474662000</v>
      </c>
      <c r="F47" s="89">
        <v>497829000</v>
      </c>
      <c r="G47" s="217">
        <v>463000000</v>
      </c>
      <c r="H47" s="330">
        <f>G47/E47*100</f>
        <v>97.54309382255163</v>
      </c>
      <c r="I47" s="217">
        <v>468600000</v>
      </c>
      <c r="J47" s="350">
        <f t="shared" si="4"/>
        <v>101.20950323974083</v>
      </c>
      <c r="K47" s="217">
        <v>473324000</v>
      </c>
      <c r="L47" s="350">
        <f>K47/I47*100</f>
        <v>101.0081092616304</v>
      </c>
      <c r="M47" s="221"/>
      <c r="N47" s="227"/>
      <c r="O47" s="221"/>
      <c r="P47" s="221"/>
    </row>
    <row r="48" spans="1:16" s="218" customFormat="1" ht="27">
      <c r="A48" s="215" t="s">
        <v>160</v>
      </c>
      <c r="B48" s="216" t="s">
        <v>161</v>
      </c>
      <c r="C48" s="217">
        <v>971382351</v>
      </c>
      <c r="D48" s="217">
        <v>777879000</v>
      </c>
      <c r="E48" s="217">
        <v>795879000</v>
      </c>
      <c r="F48" s="89">
        <v>915879000</v>
      </c>
      <c r="G48" s="217">
        <v>987000000</v>
      </c>
      <c r="H48" s="330">
        <f>G48/E48*100</f>
        <v>124.01382622232776</v>
      </c>
      <c r="I48" s="217">
        <v>999000000</v>
      </c>
      <c r="J48" s="350">
        <f t="shared" si="4"/>
        <v>101.21580547112461</v>
      </c>
      <c r="K48" s="217">
        <v>1009022000</v>
      </c>
      <c r="L48" s="350">
        <f>K48/I48*100</f>
        <v>101.0032032032032</v>
      </c>
      <c r="M48" s="221"/>
      <c r="N48" s="227"/>
      <c r="O48" s="221"/>
      <c r="P48" s="221"/>
    </row>
    <row r="49" spans="1:16" s="218" customFormat="1" ht="13.5">
      <c r="A49" s="215"/>
      <c r="B49" s="216"/>
      <c r="C49" s="217"/>
      <c r="D49" s="217"/>
      <c r="E49" s="217"/>
      <c r="F49" s="89"/>
      <c r="G49" s="217"/>
      <c r="H49" s="330"/>
      <c r="I49" s="217"/>
      <c r="J49" s="350"/>
      <c r="K49" s="217"/>
      <c r="L49" s="350"/>
      <c r="M49" s="221"/>
      <c r="N49" s="227"/>
      <c r="O49" s="221"/>
      <c r="P49" s="221"/>
    </row>
    <row r="50" spans="1:16" s="218" customFormat="1" ht="12.75">
      <c r="A50" s="219" t="s">
        <v>227</v>
      </c>
      <c r="B50" s="226" t="s">
        <v>201</v>
      </c>
      <c r="C50" s="210">
        <f aca="true" t="shared" si="14" ref="C50:K51">SUM(C51)</f>
        <v>2435667749</v>
      </c>
      <c r="D50" s="210">
        <f t="shared" si="14"/>
        <v>2310000000</v>
      </c>
      <c r="E50" s="210">
        <f t="shared" si="14"/>
        <v>2510000000</v>
      </c>
      <c r="F50" s="92">
        <f t="shared" si="14"/>
        <v>2510000000</v>
      </c>
      <c r="G50" s="210">
        <f t="shared" si="14"/>
        <v>2650000000</v>
      </c>
      <c r="H50" s="332">
        <f>G50/E50*100</f>
        <v>105.57768924302789</v>
      </c>
      <c r="I50" s="210">
        <f t="shared" si="14"/>
        <v>2820000000</v>
      </c>
      <c r="J50" s="349">
        <f t="shared" si="4"/>
        <v>106.41509433962264</v>
      </c>
      <c r="K50" s="210">
        <f t="shared" si="14"/>
        <v>2960000000</v>
      </c>
      <c r="L50" s="349">
        <f>K50/I50*100</f>
        <v>104.9645390070922</v>
      </c>
      <c r="M50" s="227"/>
      <c r="N50" s="227"/>
      <c r="O50" s="221"/>
      <c r="P50" s="221"/>
    </row>
    <row r="51" spans="1:16" s="218" customFormat="1" ht="25.5">
      <c r="A51" s="228">
        <v>37</v>
      </c>
      <c r="B51" s="226" t="s">
        <v>129</v>
      </c>
      <c r="C51" s="210">
        <f t="shared" si="14"/>
        <v>2435667749</v>
      </c>
      <c r="D51" s="210">
        <f t="shared" si="14"/>
        <v>2310000000</v>
      </c>
      <c r="E51" s="210">
        <f t="shared" si="14"/>
        <v>2510000000</v>
      </c>
      <c r="F51" s="92">
        <f t="shared" si="14"/>
        <v>2510000000</v>
      </c>
      <c r="G51" s="210">
        <f t="shared" si="14"/>
        <v>2650000000</v>
      </c>
      <c r="H51" s="332">
        <f>G51/E51*100</f>
        <v>105.57768924302789</v>
      </c>
      <c r="I51" s="210">
        <f t="shared" si="14"/>
        <v>2820000000</v>
      </c>
      <c r="J51" s="349">
        <f t="shared" si="4"/>
        <v>106.41509433962264</v>
      </c>
      <c r="K51" s="210">
        <f t="shared" si="14"/>
        <v>2960000000</v>
      </c>
      <c r="L51" s="349">
        <f>K51/I51*100</f>
        <v>104.9645390070922</v>
      </c>
      <c r="M51" s="221"/>
      <c r="N51" s="227"/>
      <c r="O51" s="221"/>
      <c r="P51" s="221"/>
    </row>
    <row r="52" spans="1:16" s="218" customFormat="1" ht="15" customHeight="1">
      <c r="A52" s="226">
        <v>371</v>
      </c>
      <c r="B52" s="226" t="s">
        <v>126</v>
      </c>
      <c r="C52" s="210">
        <f>SUM(C53:C54)</f>
        <v>2435667749</v>
      </c>
      <c r="D52" s="210">
        <f>SUM(D53:D54)</f>
        <v>2310000000</v>
      </c>
      <c r="E52" s="210">
        <f>SUM(E53:E54)</f>
        <v>2510000000</v>
      </c>
      <c r="F52" s="92">
        <f>SUM(F53:F54)</f>
        <v>2510000000</v>
      </c>
      <c r="G52" s="210">
        <f>SUM(G53:G54)</f>
        <v>2650000000</v>
      </c>
      <c r="H52" s="332">
        <f>G52/E52*100</f>
        <v>105.57768924302789</v>
      </c>
      <c r="I52" s="210">
        <f>SUM(I53:I54)</f>
        <v>2820000000</v>
      </c>
      <c r="J52" s="349">
        <f t="shared" si="4"/>
        <v>106.41509433962264</v>
      </c>
      <c r="K52" s="210">
        <f>SUM(K53:K54)</f>
        <v>2960000000</v>
      </c>
      <c r="L52" s="349">
        <f>K52/I52*100</f>
        <v>104.9645390070922</v>
      </c>
      <c r="M52" s="221"/>
      <c r="N52" s="227"/>
      <c r="O52" s="221"/>
      <c r="P52" s="221"/>
    </row>
    <row r="53" spans="1:16" s="218" customFormat="1" ht="27">
      <c r="A53" s="215" t="s">
        <v>133</v>
      </c>
      <c r="B53" s="216" t="s">
        <v>148</v>
      </c>
      <c r="C53" s="217">
        <v>172068155</v>
      </c>
      <c r="D53" s="217">
        <v>243188000</v>
      </c>
      <c r="E53" s="217">
        <v>263188000</v>
      </c>
      <c r="F53" s="89">
        <v>263188000</v>
      </c>
      <c r="G53" s="217">
        <v>187000000</v>
      </c>
      <c r="H53" s="330">
        <f>G53/E53*100</f>
        <v>71.05187166588142</v>
      </c>
      <c r="I53" s="217">
        <v>199000000</v>
      </c>
      <c r="J53" s="350">
        <f t="shared" si="4"/>
        <v>106.41711229946524</v>
      </c>
      <c r="K53" s="217">
        <v>209000000</v>
      </c>
      <c r="L53" s="350">
        <f>K53/I53*100</f>
        <v>105.0251256281407</v>
      </c>
      <c r="M53" s="221"/>
      <c r="N53" s="227"/>
      <c r="O53" s="221"/>
      <c r="P53" s="221"/>
    </row>
    <row r="54" spans="1:16" s="218" customFormat="1" ht="27">
      <c r="A54" s="215" t="s">
        <v>160</v>
      </c>
      <c r="B54" s="216" t="s">
        <v>161</v>
      </c>
      <c r="C54" s="217">
        <v>2263599594</v>
      </c>
      <c r="D54" s="217">
        <v>2066812000</v>
      </c>
      <c r="E54" s="217">
        <v>2246812000</v>
      </c>
      <c r="F54" s="89">
        <v>2246812000</v>
      </c>
      <c r="G54" s="217">
        <v>2463000000</v>
      </c>
      <c r="H54" s="330">
        <f>G54/E54*100</f>
        <v>109.62198884463854</v>
      </c>
      <c r="I54" s="217">
        <v>2621000000</v>
      </c>
      <c r="J54" s="350">
        <f t="shared" si="4"/>
        <v>106.41494112870483</v>
      </c>
      <c r="K54" s="217">
        <v>2751000000</v>
      </c>
      <c r="L54" s="350">
        <f>K54/I54*100</f>
        <v>104.95993895459748</v>
      </c>
      <c r="M54" s="221"/>
      <c r="N54" s="227"/>
      <c r="O54" s="221"/>
      <c r="P54" s="221"/>
    </row>
    <row r="55" spans="1:16" s="218" customFormat="1" ht="13.5">
      <c r="A55" s="219"/>
      <c r="B55" s="216"/>
      <c r="C55" s="217"/>
      <c r="D55" s="217"/>
      <c r="E55" s="217"/>
      <c r="F55" s="89"/>
      <c r="G55" s="217"/>
      <c r="H55" s="330"/>
      <c r="I55" s="217"/>
      <c r="J55" s="350"/>
      <c r="K55" s="217"/>
      <c r="L55" s="350"/>
      <c r="N55" s="227"/>
      <c r="O55" s="221"/>
      <c r="P55" s="221"/>
    </row>
    <row r="56" spans="1:16" s="218" customFormat="1" ht="16.5" customHeight="1">
      <c r="A56" s="219" t="s">
        <v>228</v>
      </c>
      <c r="B56" s="226" t="s">
        <v>202</v>
      </c>
      <c r="C56" s="210">
        <f aca="true" t="shared" si="15" ref="C56:K57">SUM(C57)</f>
        <v>1277549781</v>
      </c>
      <c r="D56" s="210">
        <f t="shared" si="15"/>
        <v>1482196000</v>
      </c>
      <c r="E56" s="210">
        <f t="shared" si="15"/>
        <v>1582196000</v>
      </c>
      <c r="F56" s="92">
        <f t="shared" si="15"/>
        <v>1600000000</v>
      </c>
      <c r="G56" s="210">
        <f t="shared" si="15"/>
        <v>1479289000</v>
      </c>
      <c r="H56" s="332">
        <f aca="true" t="shared" si="16" ref="H56:H61">G56/E56*100</f>
        <v>93.49593855628507</v>
      </c>
      <c r="I56" s="210">
        <f t="shared" si="15"/>
        <v>1650000000</v>
      </c>
      <c r="J56" s="349">
        <f t="shared" si="4"/>
        <v>111.54007093948512</v>
      </c>
      <c r="K56" s="210">
        <f t="shared" si="15"/>
        <v>1650000000</v>
      </c>
      <c r="L56" s="349">
        <f aca="true" t="shared" si="17" ref="L56:L61">K56/I56*100</f>
        <v>100</v>
      </c>
      <c r="M56" s="227"/>
      <c r="N56" s="227"/>
      <c r="O56" s="221"/>
      <c r="P56" s="221"/>
    </row>
    <row r="57" spans="1:16" s="218" customFormat="1" ht="25.5">
      <c r="A57" s="228">
        <v>37</v>
      </c>
      <c r="B57" s="226" t="s">
        <v>129</v>
      </c>
      <c r="C57" s="210">
        <f t="shared" si="15"/>
        <v>1277549781</v>
      </c>
      <c r="D57" s="210">
        <f t="shared" si="15"/>
        <v>1482196000</v>
      </c>
      <c r="E57" s="210">
        <f t="shared" si="15"/>
        <v>1582196000</v>
      </c>
      <c r="F57" s="92">
        <f t="shared" si="15"/>
        <v>1600000000</v>
      </c>
      <c r="G57" s="210">
        <f t="shared" si="15"/>
        <v>1479289000</v>
      </c>
      <c r="H57" s="332">
        <f t="shared" si="16"/>
        <v>93.49593855628507</v>
      </c>
      <c r="I57" s="210">
        <f t="shared" si="15"/>
        <v>1650000000</v>
      </c>
      <c r="J57" s="349">
        <f t="shared" si="4"/>
        <v>111.54007093948512</v>
      </c>
      <c r="K57" s="210">
        <f t="shared" si="15"/>
        <v>1650000000</v>
      </c>
      <c r="L57" s="349">
        <f t="shared" si="17"/>
        <v>100</v>
      </c>
      <c r="N57" s="227"/>
      <c r="O57" s="221"/>
      <c r="P57" s="221"/>
    </row>
    <row r="58" spans="1:16" s="218" customFormat="1" ht="15.75" customHeight="1">
      <c r="A58" s="226">
        <v>371</v>
      </c>
      <c r="B58" s="226" t="s">
        <v>126</v>
      </c>
      <c r="C58" s="210">
        <f>SUM(C59:C61)</f>
        <v>1277549781</v>
      </c>
      <c r="D58" s="210">
        <f>SUM(D59:D61)</f>
        <v>1482196000</v>
      </c>
      <c r="E58" s="210">
        <f>SUM(E59:E61)</f>
        <v>1582196000</v>
      </c>
      <c r="F58" s="92">
        <f>SUM(F59:F61)</f>
        <v>1600000000</v>
      </c>
      <c r="G58" s="210">
        <f>SUM(G59:G61)</f>
        <v>1479289000</v>
      </c>
      <c r="H58" s="332">
        <f t="shared" si="16"/>
        <v>93.49593855628507</v>
      </c>
      <c r="I58" s="210">
        <f>SUM(I59:I61)</f>
        <v>1650000000</v>
      </c>
      <c r="J58" s="349">
        <f t="shared" si="4"/>
        <v>111.54007093948512</v>
      </c>
      <c r="K58" s="210">
        <f>SUM(K59:K61)</f>
        <v>1650000000</v>
      </c>
      <c r="L58" s="349">
        <f t="shared" si="17"/>
        <v>100</v>
      </c>
      <c r="M58" s="221"/>
      <c r="N58" s="227"/>
      <c r="O58" s="221"/>
      <c r="P58" s="221"/>
    </row>
    <row r="59" spans="1:16" s="218" customFormat="1" ht="26.25" customHeight="1">
      <c r="A59" s="215" t="s">
        <v>127</v>
      </c>
      <c r="B59" s="216" t="s">
        <v>149</v>
      </c>
      <c r="C59" s="217">
        <v>319859404</v>
      </c>
      <c r="D59" s="217">
        <v>303629000</v>
      </c>
      <c r="E59" s="217">
        <v>303629000</v>
      </c>
      <c r="F59" s="89">
        <v>303629000</v>
      </c>
      <c r="G59" s="217">
        <v>370369000</v>
      </c>
      <c r="H59" s="330">
        <f t="shared" si="16"/>
        <v>121.98077258759868</v>
      </c>
      <c r="I59" s="217">
        <v>413000000</v>
      </c>
      <c r="J59" s="350">
        <f t="shared" si="4"/>
        <v>111.51041258852659</v>
      </c>
      <c r="K59" s="217">
        <v>413000000</v>
      </c>
      <c r="L59" s="350">
        <f t="shared" si="17"/>
        <v>100</v>
      </c>
      <c r="M59" s="221"/>
      <c r="N59" s="227"/>
      <c r="O59" s="221"/>
      <c r="P59" s="221"/>
    </row>
    <row r="60" spans="1:16" s="218" customFormat="1" ht="27">
      <c r="A60" s="215" t="s">
        <v>133</v>
      </c>
      <c r="B60" s="216" t="s">
        <v>148</v>
      </c>
      <c r="C60" s="217">
        <v>145367649</v>
      </c>
      <c r="D60" s="217">
        <v>86751000</v>
      </c>
      <c r="E60" s="217">
        <v>86751000</v>
      </c>
      <c r="F60" s="89">
        <v>86751000</v>
      </c>
      <c r="G60" s="217">
        <v>168323000</v>
      </c>
      <c r="H60" s="330">
        <f t="shared" si="16"/>
        <v>194.03003999953893</v>
      </c>
      <c r="I60" s="217">
        <v>188000000</v>
      </c>
      <c r="J60" s="350">
        <f t="shared" si="4"/>
        <v>111.69002453615964</v>
      </c>
      <c r="K60" s="217">
        <v>188000000</v>
      </c>
      <c r="L60" s="350">
        <f t="shared" si="17"/>
        <v>100</v>
      </c>
      <c r="M60" s="221"/>
      <c r="N60" s="227"/>
      <c r="O60" s="221"/>
      <c r="P60" s="221"/>
    </row>
    <row r="61" spans="1:16" s="218" customFormat="1" ht="27">
      <c r="A61" s="215" t="s">
        <v>160</v>
      </c>
      <c r="B61" s="216" t="s">
        <v>161</v>
      </c>
      <c r="C61" s="217">
        <v>812322728</v>
      </c>
      <c r="D61" s="217">
        <v>1091816000</v>
      </c>
      <c r="E61" s="217">
        <v>1191816000</v>
      </c>
      <c r="F61" s="89">
        <v>1209620000</v>
      </c>
      <c r="G61" s="217">
        <v>940597000</v>
      </c>
      <c r="H61" s="330">
        <f t="shared" si="16"/>
        <v>78.92132678198648</v>
      </c>
      <c r="I61" s="217">
        <v>1049000000</v>
      </c>
      <c r="J61" s="350">
        <f t="shared" si="4"/>
        <v>111.52491449579362</v>
      </c>
      <c r="K61" s="217">
        <v>1049000000</v>
      </c>
      <c r="L61" s="350">
        <f t="shared" si="17"/>
        <v>100</v>
      </c>
      <c r="M61" s="221"/>
      <c r="N61" s="227"/>
      <c r="O61" s="221"/>
      <c r="P61" s="221"/>
    </row>
    <row r="62" spans="1:16" s="218" customFormat="1" ht="13.5">
      <c r="A62" s="215"/>
      <c r="B62" s="216"/>
      <c r="C62" s="217"/>
      <c r="D62" s="217"/>
      <c r="E62" s="217"/>
      <c r="F62" s="89"/>
      <c r="G62" s="217"/>
      <c r="H62" s="330"/>
      <c r="I62" s="217"/>
      <c r="J62" s="350"/>
      <c r="K62" s="217"/>
      <c r="L62" s="350"/>
      <c r="N62" s="227"/>
      <c r="O62" s="221"/>
      <c r="P62" s="221"/>
    </row>
    <row r="63" spans="1:16" s="218" customFormat="1" ht="25.5">
      <c r="A63" s="229" t="s">
        <v>229</v>
      </c>
      <c r="B63" s="230" t="s">
        <v>315</v>
      </c>
      <c r="C63" s="210">
        <f aca="true" t="shared" si="18" ref="C63:K64">SUM(C64)</f>
        <v>538302025</v>
      </c>
      <c r="D63" s="210">
        <f t="shared" si="18"/>
        <v>400000000</v>
      </c>
      <c r="E63" s="210">
        <f t="shared" si="18"/>
        <v>550000000</v>
      </c>
      <c r="F63" s="92">
        <f t="shared" si="18"/>
        <v>570000000</v>
      </c>
      <c r="G63" s="210">
        <f t="shared" si="18"/>
        <v>580000000</v>
      </c>
      <c r="H63" s="332">
        <f aca="true" t="shared" si="19" ref="H63:H68">G63/E63*100</f>
        <v>105.45454545454544</v>
      </c>
      <c r="I63" s="210">
        <f t="shared" si="18"/>
        <v>650000000</v>
      </c>
      <c r="J63" s="349">
        <f aca="true" t="shared" si="20" ref="J63:J118">I63/G63*100</f>
        <v>112.06896551724137</v>
      </c>
      <c r="K63" s="210">
        <f t="shared" si="18"/>
        <v>690000000</v>
      </c>
      <c r="L63" s="349">
        <f aca="true" t="shared" si="21" ref="L63:L68">K63/I63*100</f>
        <v>106.15384615384616</v>
      </c>
      <c r="M63" s="227"/>
      <c r="N63" s="227"/>
      <c r="O63" s="221"/>
      <c r="P63" s="221"/>
    </row>
    <row r="64" spans="1:16" s="218" customFormat="1" ht="30" customHeight="1">
      <c r="A64" s="228">
        <v>37</v>
      </c>
      <c r="B64" s="226" t="s">
        <v>129</v>
      </c>
      <c r="C64" s="210">
        <f t="shared" si="18"/>
        <v>538302025</v>
      </c>
      <c r="D64" s="210">
        <f t="shared" si="18"/>
        <v>400000000</v>
      </c>
      <c r="E64" s="210">
        <f t="shared" si="18"/>
        <v>550000000</v>
      </c>
      <c r="F64" s="92">
        <f t="shared" si="18"/>
        <v>570000000</v>
      </c>
      <c r="G64" s="210">
        <f t="shared" si="18"/>
        <v>580000000</v>
      </c>
      <c r="H64" s="332">
        <f t="shared" si="19"/>
        <v>105.45454545454544</v>
      </c>
      <c r="I64" s="210">
        <f t="shared" si="18"/>
        <v>650000000</v>
      </c>
      <c r="J64" s="349">
        <f t="shared" si="20"/>
        <v>112.06896551724137</v>
      </c>
      <c r="K64" s="210">
        <f t="shared" si="18"/>
        <v>690000000</v>
      </c>
      <c r="L64" s="349">
        <f t="shared" si="21"/>
        <v>106.15384615384616</v>
      </c>
      <c r="N64" s="227"/>
      <c r="O64" s="221"/>
      <c r="P64" s="221"/>
    </row>
    <row r="65" spans="1:16" s="218" customFormat="1" ht="16.5" customHeight="1">
      <c r="A65" s="226">
        <v>371</v>
      </c>
      <c r="B65" s="226" t="s">
        <v>126</v>
      </c>
      <c r="C65" s="210">
        <f>SUM(C66:C68)</f>
        <v>538302025</v>
      </c>
      <c r="D65" s="210">
        <f>SUM(D66:D68)</f>
        <v>400000000</v>
      </c>
      <c r="E65" s="210">
        <f>SUM(E66:E68)</f>
        <v>550000000</v>
      </c>
      <c r="F65" s="92">
        <f>SUM(F66:F68)</f>
        <v>570000000</v>
      </c>
      <c r="G65" s="210">
        <f>SUM(G66:G68)</f>
        <v>580000000</v>
      </c>
      <c r="H65" s="332">
        <f t="shared" si="19"/>
        <v>105.45454545454544</v>
      </c>
      <c r="I65" s="210">
        <f>SUM(I66:I68)</f>
        <v>650000000</v>
      </c>
      <c r="J65" s="349">
        <f t="shared" si="20"/>
        <v>112.06896551724137</v>
      </c>
      <c r="K65" s="210">
        <f>SUM(K66:K68)</f>
        <v>690000000</v>
      </c>
      <c r="L65" s="349">
        <f t="shared" si="21"/>
        <v>106.15384615384616</v>
      </c>
      <c r="M65" s="221"/>
      <c r="N65" s="227"/>
      <c r="O65" s="221"/>
      <c r="P65" s="221"/>
    </row>
    <row r="66" spans="1:16" s="218" customFormat="1" ht="30" customHeight="1">
      <c r="A66" s="231">
        <v>3711</v>
      </c>
      <c r="B66" s="216" t="s">
        <v>149</v>
      </c>
      <c r="C66" s="217">
        <v>2156269</v>
      </c>
      <c r="D66" s="217">
        <v>2500000</v>
      </c>
      <c r="E66" s="217">
        <v>2500000</v>
      </c>
      <c r="F66" s="89">
        <v>2500000</v>
      </c>
      <c r="G66" s="217">
        <v>2300000</v>
      </c>
      <c r="H66" s="330">
        <f t="shared" si="19"/>
        <v>92</v>
      </c>
      <c r="I66" s="217">
        <v>2600000</v>
      </c>
      <c r="J66" s="350">
        <f t="shared" si="20"/>
        <v>113.04347826086956</v>
      </c>
      <c r="K66" s="217">
        <v>2800000</v>
      </c>
      <c r="L66" s="350">
        <f t="shared" si="21"/>
        <v>107.6923076923077</v>
      </c>
      <c r="M66" s="221"/>
      <c r="N66" s="227"/>
      <c r="O66" s="221"/>
      <c r="P66" s="221"/>
    </row>
    <row r="67" spans="1:16" s="218" customFormat="1" ht="27" customHeight="1">
      <c r="A67" s="232">
        <v>3712</v>
      </c>
      <c r="B67" s="216" t="s">
        <v>148</v>
      </c>
      <c r="C67" s="217">
        <v>177621247</v>
      </c>
      <c r="D67" s="217">
        <v>141557000</v>
      </c>
      <c r="E67" s="217">
        <v>194557000</v>
      </c>
      <c r="F67" s="89">
        <v>194557000</v>
      </c>
      <c r="G67" s="217">
        <v>191400000</v>
      </c>
      <c r="H67" s="330">
        <f t="shared" si="19"/>
        <v>98.37733928874314</v>
      </c>
      <c r="I67" s="217">
        <v>214400000</v>
      </c>
      <c r="J67" s="350">
        <f t="shared" si="20"/>
        <v>112.01671891327064</v>
      </c>
      <c r="K67" s="217">
        <v>227700000</v>
      </c>
      <c r="L67" s="350">
        <f t="shared" si="21"/>
        <v>106.20335820895524</v>
      </c>
      <c r="M67" s="221"/>
      <c r="N67" s="227"/>
      <c r="O67" s="221"/>
      <c r="P67" s="221"/>
    </row>
    <row r="68" spans="1:16" s="218" customFormat="1" ht="21" customHeight="1">
      <c r="A68" s="233">
        <v>3714</v>
      </c>
      <c r="B68" s="234" t="s">
        <v>147</v>
      </c>
      <c r="C68" s="235">
        <v>358524509</v>
      </c>
      <c r="D68" s="235">
        <v>255943000</v>
      </c>
      <c r="E68" s="235">
        <v>352943000</v>
      </c>
      <c r="F68" s="109">
        <v>372943000</v>
      </c>
      <c r="G68" s="235">
        <v>386300000</v>
      </c>
      <c r="H68" s="333">
        <f t="shared" si="19"/>
        <v>109.45110116931063</v>
      </c>
      <c r="I68" s="235">
        <v>433000000</v>
      </c>
      <c r="J68" s="350">
        <f t="shared" si="20"/>
        <v>112.08904996117009</v>
      </c>
      <c r="K68" s="235">
        <v>459500000</v>
      </c>
      <c r="L68" s="350">
        <f t="shared" si="21"/>
        <v>106.12009237875289</v>
      </c>
      <c r="M68" s="221"/>
      <c r="N68" s="227"/>
      <c r="O68" s="221"/>
      <c r="P68" s="221"/>
    </row>
    <row r="69" spans="1:16" s="218" customFormat="1" ht="13.5" customHeight="1">
      <c r="A69" s="233"/>
      <c r="B69" s="234"/>
      <c r="C69" s="235"/>
      <c r="D69" s="235"/>
      <c r="E69" s="235"/>
      <c r="F69" s="109"/>
      <c r="G69" s="235"/>
      <c r="H69" s="333"/>
      <c r="I69" s="235"/>
      <c r="J69" s="350"/>
      <c r="K69" s="235"/>
      <c r="L69" s="350"/>
      <c r="M69" s="221"/>
      <c r="N69" s="227"/>
      <c r="O69" s="221"/>
      <c r="P69" s="221"/>
    </row>
    <row r="70" spans="1:16" s="218" customFormat="1" ht="25.5">
      <c r="A70" s="236" t="s">
        <v>230</v>
      </c>
      <c r="B70" s="237" t="s">
        <v>118</v>
      </c>
      <c r="C70" s="210">
        <f>C71+C81+C113+C119+C124</f>
        <v>335288444</v>
      </c>
      <c r="D70" s="210">
        <f>D71+D81+D113+D119+D124</f>
        <v>412860000</v>
      </c>
      <c r="E70" s="210">
        <f>E71+E81+E113+E119+E124</f>
        <v>418910000</v>
      </c>
      <c r="F70" s="92">
        <f>F71+F81+F113+F119+F124</f>
        <v>369773000</v>
      </c>
      <c r="G70" s="210">
        <f>G71+G81+G113+G119+G124</f>
        <v>395788000</v>
      </c>
      <c r="H70" s="332">
        <f aca="true" t="shared" si="22" ref="H70:H79">G70/E70*100</f>
        <v>94.48043732543984</v>
      </c>
      <c r="I70" s="210">
        <f>I71+I81+I113+I119+I124</f>
        <v>392350000</v>
      </c>
      <c r="J70" s="349">
        <f t="shared" si="20"/>
        <v>99.13135314865535</v>
      </c>
      <c r="K70" s="210">
        <f>K71+K81+K113+K119+K124</f>
        <v>394104000</v>
      </c>
      <c r="L70" s="349">
        <f aca="true" t="shared" si="23" ref="L70:L79">K70/I70*100</f>
        <v>100.44704982795973</v>
      </c>
      <c r="M70" s="227"/>
      <c r="N70" s="227"/>
      <c r="O70" s="221"/>
      <c r="P70" s="221"/>
    </row>
    <row r="71" spans="1:16" s="218" customFormat="1" ht="12.75">
      <c r="A71" s="238">
        <v>31</v>
      </c>
      <c r="B71" s="237" t="s">
        <v>54</v>
      </c>
      <c r="C71" s="210">
        <f>C72+C76+C78</f>
        <v>256812999</v>
      </c>
      <c r="D71" s="210">
        <f>D72+D76+D78</f>
        <v>256590000</v>
      </c>
      <c r="E71" s="210">
        <f>E72+E76+E78</f>
        <v>262440000</v>
      </c>
      <c r="F71" s="92">
        <f>F72+F76+F78</f>
        <v>266432000</v>
      </c>
      <c r="G71" s="210">
        <f>G72+G76+G78</f>
        <v>282743000</v>
      </c>
      <c r="H71" s="332">
        <f t="shared" si="22"/>
        <v>107.7362444749276</v>
      </c>
      <c r="I71" s="210">
        <f>I72+I76+I78</f>
        <v>291055000</v>
      </c>
      <c r="J71" s="349">
        <f t="shared" si="20"/>
        <v>102.93977216058398</v>
      </c>
      <c r="K71" s="210">
        <f>K72+K76+K78</f>
        <v>291809000</v>
      </c>
      <c r="L71" s="349">
        <f t="shared" si="23"/>
        <v>100.25905756643934</v>
      </c>
      <c r="M71" s="221"/>
      <c r="N71" s="227"/>
      <c r="O71" s="221"/>
      <c r="P71" s="221"/>
    </row>
    <row r="72" spans="1:16" s="218" customFormat="1" ht="12.75">
      <c r="A72" s="238">
        <v>311</v>
      </c>
      <c r="B72" s="237" t="s">
        <v>97</v>
      </c>
      <c r="C72" s="210">
        <f>SUM(C73:C75)</f>
        <v>212987832</v>
      </c>
      <c r="D72" s="210">
        <f>SUM(D73:D75)</f>
        <v>211200000</v>
      </c>
      <c r="E72" s="210">
        <f>SUM(E73:E75)</f>
        <v>216200000</v>
      </c>
      <c r="F72" s="92">
        <f>SUM(F73:F75)</f>
        <v>219648000</v>
      </c>
      <c r="G72" s="210">
        <f>SUM(G73:G75)</f>
        <v>232827000</v>
      </c>
      <c r="H72" s="332">
        <f t="shared" si="22"/>
        <v>107.69056429232194</v>
      </c>
      <c r="I72" s="210">
        <f>SUM(I73:I75)</f>
        <v>239986000</v>
      </c>
      <c r="J72" s="349">
        <f t="shared" si="20"/>
        <v>103.07481520614019</v>
      </c>
      <c r="K72" s="210">
        <f>SUM(K73:K75)</f>
        <v>240740000</v>
      </c>
      <c r="L72" s="349">
        <f t="shared" si="23"/>
        <v>100.31418499412466</v>
      </c>
      <c r="M72" s="221"/>
      <c r="N72" s="227"/>
      <c r="O72" s="221"/>
      <c r="P72" s="221"/>
    </row>
    <row r="73" spans="1:16" s="218" customFormat="1" ht="13.5">
      <c r="A73" s="239">
        <v>3111</v>
      </c>
      <c r="B73" s="193" t="s">
        <v>56</v>
      </c>
      <c r="C73" s="217">
        <f>184516369</f>
        <v>184516369</v>
      </c>
      <c r="D73" s="217">
        <v>182700000</v>
      </c>
      <c r="E73" s="217">
        <v>187700000</v>
      </c>
      <c r="F73" s="89">
        <v>191000000</v>
      </c>
      <c r="G73" s="217">
        <v>202460000</v>
      </c>
      <c r="H73" s="330">
        <f t="shared" si="22"/>
        <v>107.86361214704317</v>
      </c>
      <c r="I73" s="217">
        <v>208708000</v>
      </c>
      <c r="J73" s="350">
        <f t="shared" si="20"/>
        <v>103.08604168724686</v>
      </c>
      <c r="K73" s="217">
        <v>209462000</v>
      </c>
      <c r="L73" s="350">
        <f t="shared" si="23"/>
        <v>100.36127029150774</v>
      </c>
      <c r="M73" s="221"/>
      <c r="N73" s="227"/>
      <c r="O73" s="221"/>
      <c r="P73" s="221"/>
    </row>
    <row r="74" spans="1:16" s="218" customFormat="1" ht="13.5">
      <c r="A74" s="239">
        <v>3113</v>
      </c>
      <c r="B74" s="193" t="s">
        <v>94</v>
      </c>
      <c r="C74" s="217">
        <v>1135315</v>
      </c>
      <c r="D74" s="217">
        <v>1000000</v>
      </c>
      <c r="E74" s="217">
        <v>1000000</v>
      </c>
      <c r="F74" s="89">
        <v>1148000</v>
      </c>
      <c r="G74" s="217">
        <v>1217000</v>
      </c>
      <c r="H74" s="330">
        <f t="shared" si="22"/>
        <v>121.7</v>
      </c>
      <c r="I74" s="217">
        <v>1253000</v>
      </c>
      <c r="J74" s="350">
        <f t="shared" si="20"/>
        <v>102.95809367296631</v>
      </c>
      <c r="K74" s="217">
        <v>1253000</v>
      </c>
      <c r="L74" s="350">
        <f t="shared" si="23"/>
        <v>100</v>
      </c>
      <c r="M74" s="221"/>
      <c r="N74" s="221"/>
      <c r="O74" s="221"/>
      <c r="P74" s="221"/>
    </row>
    <row r="75" spans="1:16" s="218" customFormat="1" ht="13.5">
      <c r="A75" s="239">
        <v>3114</v>
      </c>
      <c r="B75" s="193" t="s">
        <v>136</v>
      </c>
      <c r="C75" s="217">
        <v>27336148</v>
      </c>
      <c r="D75" s="217">
        <v>27500000</v>
      </c>
      <c r="E75" s="217">
        <v>27500000</v>
      </c>
      <c r="F75" s="89">
        <v>27500000</v>
      </c>
      <c r="G75" s="217">
        <v>29150000</v>
      </c>
      <c r="H75" s="330">
        <f t="shared" si="22"/>
        <v>106</v>
      </c>
      <c r="I75" s="217">
        <v>30025000</v>
      </c>
      <c r="J75" s="350">
        <f t="shared" si="20"/>
        <v>103.00171526586621</v>
      </c>
      <c r="K75" s="217">
        <v>30025000</v>
      </c>
      <c r="L75" s="350">
        <f t="shared" si="23"/>
        <v>100</v>
      </c>
      <c r="M75" s="221"/>
      <c r="N75" s="221"/>
      <c r="O75" s="221"/>
      <c r="P75" s="221"/>
    </row>
    <row r="76" spans="1:16" s="218" customFormat="1" ht="12.75">
      <c r="A76" s="238">
        <v>312</v>
      </c>
      <c r="B76" s="237" t="s">
        <v>58</v>
      </c>
      <c r="C76" s="210">
        <f aca="true" t="shared" si="24" ref="C76:K76">C77</f>
        <v>10627817</v>
      </c>
      <c r="D76" s="210">
        <f t="shared" si="24"/>
        <v>10590000</v>
      </c>
      <c r="E76" s="210">
        <f t="shared" si="24"/>
        <v>10590000</v>
      </c>
      <c r="F76" s="92">
        <f t="shared" si="24"/>
        <v>10590000</v>
      </c>
      <c r="G76" s="210">
        <f t="shared" si="24"/>
        <v>11500000</v>
      </c>
      <c r="H76" s="332">
        <f t="shared" si="22"/>
        <v>108.59301227573181</v>
      </c>
      <c r="I76" s="210">
        <f t="shared" si="24"/>
        <v>11500000</v>
      </c>
      <c r="J76" s="349">
        <f t="shared" si="20"/>
        <v>100</v>
      </c>
      <c r="K76" s="210">
        <f t="shared" si="24"/>
        <v>11500000</v>
      </c>
      <c r="L76" s="349">
        <f t="shared" si="23"/>
        <v>100</v>
      </c>
      <c r="M76" s="221"/>
      <c r="N76" s="221"/>
      <c r="O76" s="221"/>
      <c r="P76" s="221"/>
    </row>
    <row r="77" spans="1:16" s="218" customFormat="1" ht="13.5">
      <c r="A77" s="239">
        <v>3121</v>
      </c>
      <c r="B77" s="193" t="s">
        <v>58</v>
      </c>
      <c r="C77" s="217">
        <v>10627817</v>
      </c>
      <c r="D77" s="217">
        <v>10590000</v>
      </c>
      <c r="E77" s="217">
        <v>10590000</v>
      </c>
      <c r="F77" s="89">
        <v>10590000</v>
      </c>
      <c r="G77" s="217">
        <v>11500000</v>
      </c>
      <c r="H77" s="330">
        <f t="shared" si="22"/>
        <v>108.59301227573181</v>
      </c>
      <c r="I77" s="217">
        <v>11500000</v>
      </c>
      <c r="J77" s="350">
        <f t="shared" si="20"/>
        <v>100</v>
      </c>
      <c r="K77" s="217">
        <v>11500000</v>
      </c>
      <c r="L77" s="350">
        <f t="shared" si="23"/>
        <v>100</v>
      </c>
      <c r="M77" s="221"/>
      <c r="N77" s="221"/>
      <c r="O77" s="221"/>
      <c r="P77" s="221"/>
    </row>
    <row r="78" spans="1:16" s="218" customFormat="1" ht="12.75">
      <c r="A78" s="238">
        <v>313</v>
      </c>
      <c r="B78" s="237" t="s">
        <v>59</v>
      </c>
      <c r="C78" s="210">
        <f>SUM(C79:C80)</f>
        <v>33197350</v>
      </c>
      <c r="D78" s="210">
        <f>SUM(D79:D80)</f>
        <v>34800000</v>
      </c>
      <c r="E78" s="210">
        <f>SUM(E79:E80)</f>
        <v>35650000</v>
      </c>
      <c r="F78" s="92">
        <f>SUM(F79:F80)</f>
        <v>36194000</v>
      </c>
      <c r="G78" s="210">
        <f>SUM(G79:G80)</f>
        <v>38416000</v>
      </c>
      <c r="H78" s="332">
        <f t="shared" si="22"/>
        <v>107.75876577840111</v>
      </c>
      <c r="I78" s="210">
        <f>SUM(I79:I80)</f>
        <v>39569000</v>
      </c>
      <c r="J78" s="349">
        <f t="shared" si="20"/>
        <v>103.00135360266556</v>
      </c>
      <c r="K78" s="210">
        <f>SUM(K79:K80)</f>
        <v>39569000</v>
      </c>
      <c r="L78" s="349">
        <f t="shared" si="23"/>
        <v>100</v>
      </c>
      <c r="M78" s="221"/>
      <c r="N78" s="221"/>
      <c r="O78" s="221"/>
      <c r="P78" s="221"/>
    </row>
    <row r="79" spans="1:16" s="218" customFormat="1" ht="13.5">
      <c r="A79" s="239">
        <v>3132</v>
      </c>
      <c r="B79" s="193" t="s">
        <v>95</v>
      </c>
      <c r="C79" s="240">
        <v>33193724</v>
      </c>
      <c r="D79" s="240">
        <v>34800000</v>
      </c>
      <c r="E79" s="240">
        <v>35650000</v>
      </c>
      <c r="F79" s="381">
        <v>36194000</v>
      </c>
      <c r="G79" s="217">
        <v>38416000</v>
      </c>
      <c r="H79" s="330">
        <f t="shared" si="22"/>
        <v>107.75876577840111</v>
      </c>
      <c r="I79" s="217">
        <v>39569000</v>
      </c>
      <c r="J79" s="350">
        <f t="shared" si="20"/>
        <v>103.00135360266556</v>
      </c>
      <c r="K79" s="217">
        <v>39569000</v>
      </c>
      <c r="L79" s="350">
        <f t="shared" si="23"/>
        <v>100</v>
      </c>
      <c r="M79" s="221"/>
      <c r="N79" s="221"/>
      <c r="O79" s="221"/>
      <c r="P79" s="221"/>
    </row>
    <row r="80" spans="1:16" s="218" customFormat="1" ht="13.5">
      <c r="A80" s="239">
        <v>3133</v>
      </c>
      <c r="B80" s="193" t="s">
        <v>96</v>
      </c>
      <c r="C80" s="217">
        <v>3626</v>
      </c>
      <c r="D80" s="217"/>
      <c r="E80" s="217"/>
      <c r="F80" s="89"/>
      <c r="G80" s="217"/>
      <c r="H80" s="330"/>
      <c r="I80" s="217"/>
      <c r="J80" s="350"/>
      <c r="K80" s="217"/>
      <c r="L80" s="350"/>
      <c r="M80" s="221"/>
      <c r="N80" s="221"/>
      <c r="O80" s="221"/>
      <c r="P80" s="221"/>
    </row>
    <row r="81" spans="1:16" s="242" customFormat="1" ht="12.75">
      <c r="A81" s="238">
        <v>32</v>
      </c>
      <c r="B81" s="236" t="s">
        <v>5</v>
      </c>
      <c r="C81" s="210">
        <f>C82+C87+C93+C103+C105</f>
        <v>67880958</v>
      </c>
      <c r="D81" s="210">
        <f>D82+D87+D93+D103+D105</f>
        <v>146570000</v>
      </c>
      <c r="E81" s="210">
        <f>E82+E87+E93+E103+E105</f>
        <v>146470000</v>
      </c>
      <c r="F81" s="92">
        <f>F82+F87+F93+F103+F105</f>
        <v>93291000</v>
      </c>
      <c r="G81" s="210">
        <f>G82+G87+G93+G103+G105</f>
        <v>103595000</v>
      </c>
      <c r="H81" s="332">
        <f aca="true" t="shared" si="25" ref="H81:H115">G81/E81*100</f>
        <v>70.72779408752645</v>
      </c>
      <c r="I81" s="210">
        <f>I82+I87+I93+I103+I105</f>
        <v>91845000</v>
      </c>
      <c r="J81" s="349">
        <f t="shared" si="20"/>
        <v>88.65775375259423</v>
      </c>
      <c r="K81" s="210">
        <f>K82+K87+K93+K103+K105</f>
        <v>92845000</v>
      </c>
      <c r="L81" s="349">
        <f aca="true" t="shared" si="26" ref="L81:L115">K81/I81*100</f>
        <v>101.08879089770811</v>
      </c>
      <c r="M81" s="241"/>
      <c r="N81" s="241"/>
      <c r="O81" s="241"/>
      <c r="P81" s="241"/>
    </row>
    <row r="82" spans="1:16" s="218" customFormat="1" ht="12.75">
      <c r="A82" s="238">
        <v>321</v>
      </c>
      <c r="B82" s="237" t="s">
        <v>9</v>
      </c>
      <c r="C82" s="210">
        <f>SUM(C83:C86)</f>
        <v>7355554</v>
      </c>
      <c r="D82" s="210">
        <f>SUM(D83:D86)</f>
        <v>8850000</v>
      </c>
      <c r="E82" s="210">
        <f>SUM(E83:E86)</f>
        <v>8550000</v>
      </c>
      <c r="F82" s="92">
        <f>SUM(F83:F86)</f>
        <v>8500000</v>
      </c>
      <c r="G82" s="210">
        <f>SUM(G83:G86)</f>
        <v>8850000</v>
      </c>
      <c r="H82" s="332">
        <f t="shared" si="25"/>
        <v>103.50877192982458</v>
      </c>
      <c r="I82" s="210">
        <f>SUM(I83:I86)</f>
        <v>8850000</v>
      </c>
      <c r="J82" s="349">
        <f t="shared" si="20"/>
        <v>100</v>
      </c>
      <c r="K82" s="210">
        <f>SUM(K83:K86)</f>
        <v>8850000</v>
      </c>
      <c r="L82" s="349">
        <f t="shared" si="26"/>
        <v>100</v>
      </c>
      <c r="M82" s="221"/>
      <c r="N82" s="221"/>
      <c r="O82" s="221"/>
      <c r="P82" s="221"/>
    </row>
    <row r="83" spans="1:16" s="218" customFormat="1" ht="13.5">
      <c r="A83" s="239">
        <v>3211</v>
      </c>
      <c r="B83" s="243" t="s">
        <v>60</v>
      </c>
      <c r="C83" s="217">
        <v>142044</v>
      </c>
      <c r="D83" s="217">
        <v>500000</v>
      </c>
      <c r="E83" s="217">
        <v>500000</v>
      </c>
      <c r="F83" s="89">
        <v>450000</v>
      </c>
      <c r="G83" s="217">
        <v>500000</v>
      </c>
      <c r="H83" s="330">
        <f t="shared" si="25"/>
        <v>100</v>
      </c>
      <c r="I83" s="217">
        <v>500000</v>
      </c>
      <c r="J83" s="350">
        <f t="shared" si="20"/>
        <v>100</v>
      </c>
      <c r="K83" s="217">
        <v>500000</v>
      </c>
      <c r="L83" s="350">
        <f t="shared" si="26"/>
        <v>100</v>
      </c>
      <c r="M83" s="221"/>
      <c r="N83" s="221"/>
      <c r="O83" s="221"/>
      <c r="P83" s="221"/>
    </row>
    <row r="84" spans="1:16" s="218" customFormat="1" ht="13.5">
      <c r="A84" s="239">
        <v>3212</v>
      </c>
      <c r="B84" s="243" t="s">
        <v>61</v>
      </c>
      <c r="C84" s="217">
        <v>7029969</v>
      </c>
      <c r="D84" s="217">
        <v>7750000</v>
      </c>
      <c r="E84" s="217">
        <v>7750000</v>
      </c>
      <c r="F84" s="89">
        <v>7750000</v>
      </c>
      <c r="G84" s="217">
        <v>8000000</v>
      </c>
      <c r="H84" s="330">
        <f t="shared" si="25"/>
        <v>103.2258064516129</v>
      </c>
      <c r="I84" s="217">
        <v>8000000</v>
      </c>
      <c r="J84" s="350">
        <f t="shared" si="20"/>
        <v>100</v>
      </c>
      <c r="K84" s="217">
        <v>8000000</v>
      </c>
      <c r="L84" s="350">
        <f t="shared" si="26"/>
        <v>100</v>
      </c>
      <c r="M84" s="221"/>
      <c r="N84" s="221"/>
      <c r="O84" s="221"/>
      <c r="P84" s="221"/>
    </row>
    <row r="85" spans="1:16" s="218" customFormat="1" ht="13.5">
      <c r="A85" s="244" t="s">
        <v>7</v>
      </c>
      <c r="B85" s="243" t="s">
        <v>8</v>
      </c>
      <c r="C85" s="240">
        <v>116123</v>
      </c>
      <c r="D85" s="240">
        <v>500000</v>
      </c>
      <c r="E85" s="240">
        <v>200000</v>
      </c>
      <c r="F85" s="381">
        <v>200000</v>
      </c>
      <c r="G85" s="240">
        <v>250000</v>
      </c>
      <c r="H85" s="351">
        <f t="shared" si="25"/>
        <v>125</v>
      </c>
      <c r="I85" s="240">
        <v>250000</v>
      </c>
      <c r="J85" s="352">
        <f t="shared" si="20"/>
        <v>100</v>
      </c>
      <c r="K85" s="240">
        <v>250000</v>
      </c>
      <c r="L85" s="352">
        <f t="shared" si="26"/>
        <v>100</v>
      </c>
      <c r="M85" s="221"/>
      <c r="N85" s="221"/>
      <c r="O85" s="221"/>
      <c r="P85" s="221"/>
    </row>
    <row r="86" spans="1:16" s="218" customFormat="1" ht="13.5">
      <c r="A86" s="244" t="s">
        <v>137</v>
      </c>
      <c r="B86" s="243" t="s">
        <v>138</v>
      </c>
      <c r="C86" s="217">
        <v>67418</v>
      </c>
      <c r="D86" s="217">
        <v>100000</v>
      </c>
      <c r="E86" s="217">
        <v>100000</v>
      </c>
      <c r="F86" s="89">
        <v>100000</v>
      </c>
      <c r="G86" s="217">
        <v>100000</v>
      </c>
      <c r="H86" s="330">
        <f t="shared" si="25"/>
        <v>100</v>
      </c>
      <c r="I86" s="217">
        <v>100000</v>
      </c>
      <c r="J86" s="350">
        <f t="shared" si="20"/>
        <v>100</v>
      </c>
      <c r="K86" s="217">
        <v>100000</v>
      </c>
      <c r="L86" s="350">
        <f t="shared" si="26"/>
        <v>100</v>
      </c>
      <c r="M86" s="221"/>
      <c r="N86" s="221"/>
      <c r="O86" s="221"/>
      <c r="P86" s="221"/>
    </row>
    <row r="87" spans="1:16" s="218" customFormat="1" ht="12.75">
      <c r="A87" s="238">
        <v>322</v>
      </c>
      <c r="B87" s="237" t="s">
        <v>62</v>
      </c>
      <c r="C87" s="210">
        <f>SUM(C88:C92)</f>
        <v>11245573</v>
      </c>
      <c r="D87" s="210">
        <f>SUM(D88:D92)</f>
        <v>14020000</v>
      </c>
      <c r="E87" s="210">
        <f>SUM(E88:E92)</f>
        <v>14020000</v>
      </c>
      <c r="F87" s="92">
        <f>SUM(F88:F92)</f>
        <v>17020000</v>
      </c>
      <c r="G87" s="210">
        <f>SUM(G88:G92)</f>
        <v>17100000</v>
      </c>
      <c r="H87" s="332">
        <f t="shared" si="25"/>
        <v>121.96861626248217</v>
      </c>
      <c r="I87" s="210">
        <f>SUM(I88:I92)</f>
        <v>17100000</v>
      </c>
      <c r="J87" s="349">
        <f t="shared" si="20"/>
        <v>100</v>
      </c>
      <c r="K87" s="210">
        <f>SUM(K88:K92)</f>
        <v>17100000</v>
      </c>
      <c r="L87" s="349">
        <f t="shared" si="26"/>
        <v>100</v>
      </c>
      <c r="M87" s="221"/>
      <c r="N87" s="221"/>
      <c r="O87" s="221"/>
      <c r="P87" s="221"/>
    </row>
    <row r="88" spans="1:16" s="218" customFormat="1" ht="13.5">
      <c r="A88" s="244">
        <v>3221</v>
      </c>
      <c r="B88" s="193" t="s">
        <v>63</v>
      </c>
      <c r="C88" s="217">
        <v>4858666</v>
      </c>
      <c r="D88" s="217">
        <v>6000000</v>
      </c>
      <c r="E88" s="217">
        <v>6000000</v>
      </c>
      <c r="F88" s="89">
        <v>6000000</v>
      </c>
      <c r="G88" s="217">
        <v>6000000</v>
      </c>
      <c r="H88" s="330">
        <f t="shared" si="25"/>
        <v>100</v>
      </c>
      <c r="I88" s="217">
        <v>6000000</v>
      </c>
      <c r="J88" s="350">
        <f t="shared" si="20"/>
        <v>100</v>
      </c>
      <c r="K88" s="217">
        <v>6000000</v>
      </c>
      <c r="L88" s="350">
        <f t="shared" si="26"/>
        <v>100</v>
      </c>
      <c r="M88" s="221"/>
      <c r="N88" s="221"/>
      <c r="O88" s="221"/>
      <c r="P88" s="221"/>
    </row>
    <row r="89" spans="1:16" s="218" customFormat="1" ht="13.5">
      <c r="A89" s="244">
        <v>3223</v>
      </c>
      <c r="B89" s="193" t="s">
        <v>64</v>
      </c>
      <c r="C89" s="217">
        <f>5812784</f>
        <v>5812784</v>
      </c>
      <c r="D89" s="217">
        <v>7100000</v>
      </c>
      <c r="E89" s="217">
        <v>7100000</v>
      </c>
      <c r="F89" s="89">
        <v>10100000</v>
      </c>
      <c r="G89" s="217">
        <v>10100000</v>
      </c>
      <c r="H89" s="330">
        <f t="shared" si="25"/>
        <v>142.25352112676057</v>
      </c>
      <c r="I89" s="217">
        <v>10100000</v>
      </c>
      <c r="J89" s="350">
        <f t="shared" si="20"/>
        <v>100</v>
      </c>
      <c r="K89" s="217">
        <v>10100000</v>
      </c>
      <c r="L89" s="350">
        <f t="shared" si="26"/>
        <v>100</v>
      </c>
      <c r="M89" s="221"/>
      <c r="N89" s="221"/>
      <c r="O89" s="221"/>
      <c r="P89" s="221"/>
    </row>
    <row r="90" spans="1:16" s="218" customFormat="1" ht="13.5">
      <c r="A90" s="244">
        <v>3224</v>
      </c>
      <c r="B90" s="245" t="s">
        <v>10</v>
      </c>
      <c r="C90" s="217">
        <v>282929</v>
      </c>
      <c r="D90" s="217">
        <v>650000</v>
      </c>
      <c r="E90" s="217">
        <v>650000</v>
      </c>
      <c r="F90" s="89">
        <v>650000</v>
      </c>
      <c r="G90" s="217">
        <v>650000</v>
      </c>
      <c r="H90" s="330">
        <f t="shared" si="25"/>
        <v>100</v>
      </c>
      <c r="I90" s="217">
        <v>650000</v>
      </c>
      <c r="J90" s="350">
        <f t="shared" si="20"/>
        <v>100</v>
      </c>
      <c r="K90" s="217">
        <v>650000</v>
      </c>
      <c r="L90" s="350">
        <f t="shared" si="26"/>
        <v>100</v>
      </c>
      <c r="N90" s="221"/>
      <c r="O90" s="221"/>
      <c r="P90" s="221"/>
    </row>
    <row r="91" spans="1:16" s="218" customFormat="1" ht="13.5">
      <c r="A91" s="244" t="s">
        <v>11</v>
      </c>
      <c r="B91" s="245" t="s">
        <v>12</v>
      </c>
      <c r="C91" s="217">
        <v>164012</v>
      </c>
      <c r="D91" s="217">
        <v>150000</v>
      </c>
      <c r="E91" s="217">
        <v>150000</v>
      </c>
      <c r="F91" s="89">
        <v>150000</v>
      </c>
      <c r="G91" s="217">
        <v>200000</v>
      </c>
      <c r="H91" s="330">
        <f t="shared" si="25"/>
        <v>133.33333333333331</v>
      </c>
      <c r="I91" s="217">
        <v>200000</v>
      </c>
      <c r="J91" s="350">
        <f t="shared" si="20"/>
        <v>100</v>
      </c>
      <c r="K91" s="217">
        <v>200000</v>
      </c>
      <c r="L91" s="350">
        <f t="shared" si="26"/>
        <v>100</v>
      </c>
      <c r="N91" s="221"/>
      <c r="O91" s="221"/>
      <c r="P91" s="221"/>
    </row>
    <row r="92" spans="1:16" s="218" customFormat="1" ht="13.5">
      <c r="A92" s="244" t="s">
        <v>139</v>
      </c>
      <c r="B92" s="245" t="s">
        <v>140</v>
      </c>
      <c r="C92" s="217">
        <v>127182</v>
      </c>
      <c r="D92" s="217">
        <v>120000</v>
      </c>
      <c r="E92" s="217">
        <v>120000</v>
      </c>
      <c r="F92" s="89">
        <v>120000</v>
      </c>
      <c r="G92" s="217">
        <v>150000</v>
      </c>
      <c r="H92" s="330">
        <f t="shared" si="25"/>
        <v>125</v>
      </c>
      <c r="I92" s="217">
        <v>150000</v>
      </c>
      <c r="J92" s="350">
        <f t="shared" si="20"/>
        <v>100</v>
      </c>
      <c r="K92" s="217">
        <v>150000</v>
      </c>
      <c r="L92" s="350">
        <f t="shared" si="26"/>
        <v>100</v>
      </c>
      <c r="N92" s="221"/>
      <c r="O92" s="221"/>
      <c r="P92" s="221"/>
    </row>
    <row r="93" spans="1:16" s="218" customFormat="1" ht="12.75">
      <c r="A93" s="238">
        <v>323</v>
      </c>
      <c r="B93" s="237" t="s">
        <v>13</v>
      </c>
      <c r="C93" s="210">
        <f>SUM(C94:C102)</f>
        <v>45458404</v>
      </c>
      <c r="D93" s="210">
        <f>SUM(D94:D102)</f>
        <v>118700000</v>
      </c>
      <c r="E93" s="210">
        <f>SUM(E94:E102)</f>
        <v>118700000</v>
      </c>
      <c r="F93" s="92">
        <f>SUM(F94:F102)</f>
        <v>62471000</v>
      </c>
      <c r="G93" s="210">
        <f>SUM(G94:G102)</f>
        <v>72700000</v>
      </c>
      <c r="H93" s="332">
        <f t="shared" si="25"/>
        <v>61.246840775063184</v>
      </c>
      <c r="I93" s="210">
        <f>SUM(I94:I102)</f>
        <v>60950000</v>
      </c>
      <c r="J93" s="349">
        <f t="shared" si="20"/>
        <v>83.83768913342503</v>
      </c>
      <c r="K93" s="210">
        <f>SUM(K94:K102)</f>
        <v>61950000</v>
      </c>
      <c r="L93" s="349">
        <f t="shared" si="26"/>
        <v>101.64068908941755</v>
      </c>
      <c r="N93" s="221"/>
      <c r="O93" s="221"/>
      <c r="P93" s="221"/>
    </row>
    <row r="94" spans="1:16" s="218" customFormat="1" ht="13.5">
      <c r="A94" s="239">
        <v>3231</v>
      </c>
      <c r="B94" s="235" t="s">
        <v>65</v>
      </c>
      <c r="C94" s="217">
        <v>8411509</v>
      </c>
      <c r="D94" s="217">
        <v>10750000</v>
      </c>
      <c r="E94" s="217">
        <v>10750000</v>
      </c>
      <c r="F94" s="89">
        <v>10750000</v>
      </c>
      <c r="G94" s="217">
        <v>10000000</v>
      </c>
      <c r="H94" s="330">
        <f t="shared" si="25"/>
        <v>93.02325581395348</v>
      </c>
      <c r="I94" s="217">
        <v>10000000</v>
      </c>
      <c r="J94" s="350">
        <f t="shared" si="20"/>
        <v>100</v>
      </c>
      <c r="K94" s="217">
        <v>10000000</v>
      </c>
      <c r="L94" s="350">
        <f t="shared" si="26"/>
        <v>100</v>
      </c>
      <c r="N94" s="221"/>
      <c r="O94" s="221"/>
      <c r="P94" s="221"/>
    </row>
    <row r="95" spans="1:16" s="218" customFormat="1" ht="13.5">
      <c r="A95" s="239">
        <v>3232</v>
      </c>
      <c r="B95" s="245" t="s">
        <v>14</v>
      </c>
      <c r="C95" s="217">
        <v>10594923</v>
      </c>
      <c r="D95" s="217">
        <v>10000000</v>
      </c>
      <c r="E95" s="217">
        <v>10000000</v>
      </c>
      <c r="F95" s="89">
        <v>10000000</v>
      </c>
      <c r="G95" s="217">
        <v>11375000</v>
      </c>
      <c r="H95" s="330">
        <f t="shared" si="25"/>
        <v>113.75</v>
      </c>
      <c r="I95" s="217">
        <v>11375000</v>
      </c>
      <c r="J95" s="350">
        <f t="shared" si="20"/>
        <v>100</v>
      </c>
      <c r="K95" s="217">
        <v>11375000</v>
      </c>
      <c r="L95" s="350">
        <f t="shared" si="26"/>
        <v>100</v>
      </c>
      <c r="N95" s="221"/>
      <c r="O95" s="221"/>
      <c r="P95" s="221"/>
    </row>
    <row r="96" spans="1:16" s="218" customFormat="1" ht="13.5">
      <c r="A96" s="239">
        <v>3233</v>
      </c>
      <c r="B96" s="243" t="s">
        <v>66</v>
      </c>
      <c r="C96" s="217">
        <v>672183</v>
      </c>
      <c r="D96" s="217">
        <v>1200000</v>
      </c>
      <c r="E96" s="217">
        <v>1200000</v>
      </c>
      <c r="F96" s="89">
        <v>1200000</v>
      </c>
      <c r="G96" s="217">
        <v>1000000</v>
      </c>
      <c r="H96" s="330">
        <f t="shared" si="25"/>
        <v>83.33333333333334</v>
      </c>
      <c r="I96" s="217">
        <v>1000000</v>
      </c>
      <c r="J96" s="350">
        <f t="shared" si="20"/>
        <v>100</v>
      </c>
      <c r="K96" s="217">
        <v>1000000</v>
      </c>
      <c r="L96" s="350">
        <f t="shared" si="26"/>
        <v>100</v>
      </c>
      <c r="N96" s="221"/>
      <c r="O96" s="221"/>
      <c r="P96" s="221"/>
    </row>
    <row r="97" spans="1:16" s="218" customFormat="1" ht="13.5">
      <c r="A97" s="239">
        <v>3234</v>
      </c>
      <c r="B97" s="243" t="s">
        <v>67</v>
      </c>
      <c r="C97" s="217">
        <f>3099682</f>
        <v>3099682</v>
      </c>
      <c r="D97" s="217">
        <v>3400000</v>
      </c>
      <c r="E97" s="217">
        <v>3400000</v>
      </c>
      <c r="F97" s="89">
        <v>3400000</v>
      </c>
      <c r="G97" s="217">
        <v>3500000</v>
      </c>
      <c r="H97" s="330">
        <f t="shared" si="25"/>
        <v>102.94117647058823</v>
      </c>
      <c r="I97" s="217">
        <v>3500000</v>
      </c>
      <c r="J97" s="350">
        <f t="shared" si="20"/>
        <v>100</v>
      </c>
      <c r="K97" s="217">
        <v>3500000</v>
      </c>
      <c r="L97" s="350">
        <f t="shared" si="26"/>
        <v>100</v>
      </c>
      <c r="N97" s="221"/>
      <c r="O97" s="221"/>
      <c r="P97" s="221"/>
    </row>
    <row r="98" spans="1:16" s="218" customFormat="1" ht="13.5">
      <c r="A98" s="239">
        <v>3235</v>
      </c>
      <c r="B98" s="243" t="s">
        <v>68</v>
      </c>
      <c r="C98" s="217">
        <v>10196464</v>
      </c>
      <c r="D98" s="217">
        <v>74750000</v>
      </c>
      <c r="E98" s="217">
        <v>74750000</v>
      </c>
      <c r="F98" s="89">
        <v>19780000</v>
      </c>
      <c r="G98" s="217">
        <v>17625000</v>
      </c>
      <c r="H98" s="330">
        <f t="shared" si="25"/>
        <v>23.578595317725753</v>
      </c>
      <c r="I98" s="217">
        <v>17625000</v>
      </c>
      <c r="J98" s="350">
        <f t="shared" si="20"/>
        <v>100</v>
      </c>
      <c r="K98" s="217">
        <v>17625000</v>
      </c>
      <c r="L98" s="350">
        <f t="shared" si="26"/>
        <v>100</v>
      </c>
      <c r="N98" s="221"/>
      <c r="O98" s="221"/>
      <c r="P98" s="221"/>
    </row>
    <row r="99" spans="1:16" s="218" customFormat="1" ht="13.5">
      <c r="A99" s="239">
        <v>3236</v>
      </c>
      <c r="B99" s="243" t="s">
        <v>120</v>
      </c>
      <c r="C99" s="217">
        <v>608616</v>
      </c>
      <c r="D99" s="217">
        <v>1300000</v>
      </c>
      <c r="E99" s="217">
        <v>1300000</v>
      </c>
      <c r="F99" s="89">
        <v>1300000</v>
      </c>
      <c r="G99" s="217">
        <v>1800000</v>
      </c>
      <c r="H99" s="330">
        <f t="shared" si="25"/>
        <v>138.46153846153845</v>
      </c>
      <c r="I99" s="217">
        <v>800000</v>
      </c>
      <c r="J99" s="350">
        <f t="shared" si="20"/>
        <v>44.44444444444444</v>
      </c>
      <c r="K99" s="217">
        <v>1800000</v>
      </c>
      <c r="L99" s="350">
        <f t="shared" si="26"/>
        <v>225</v>
      </c>
      <c r="N99" s="221"/>
      <c r="O99" s="221"/>
      <c r="P99" s="221"/>
    </row>
    <row r="100" spans="1:16" s="218" customFormat="1" ht="13.5">
      <c r="A100" s="239">
        <v>3237</v>
      </c>
      <c r="B100" s="245" t="s">
        <v>15</v>
      </c>
      <c r="C100" s="217">
        <v>2114701</v>
      </c>
      <c r="D100" s="217">
        <v>5000000</v>
      </c>
      <c r="E100" s="217">
        <v>5000000</v>
      </c>
      <c r="F100" s="89">
        <v>4550000</v>
      </c>
      <c r="G100" s="217">
        <v>3000000</v>
      </c>
      <c r="H100" s="330">
        <f t="shared" si="25"/>
        <v>60</v>
      </c>
      <c r="I100" s="217">
        <v>3000000</v>
      </c>
      <c r="J100" s="350">
        <f t="shared" si="20"/>
        <v>100</v>
      </c>
      <c r="K100" s="217">
        <v>3000000</v>
      </c>
      <c r="L100" s="350">
        <f t="shared" si="26"/>
        <v>100</v>
      </c>
      <c r="N100" s="221"/>
      <c r="O100" s="221"/>
      <c r="P100" s="221"/>
    </row>
    <row r="101" spans="1:16" s="218" customFormat="1" ht="13.5">
      <c r="A101" s="239">
        <v>3238</v>
      </c>
      <c r="B101" s="193" t="s">
        <v>119</v>
      </c>
      <c r="C101" s="217">
        <v>7658750</v>
      </c>
      <c r="D101" s="217">
        <v>10500000</v>
      </c>
      <c r="E101" s="217">
        <v>10500000</v>
      </c>
      <c r="F101" s="89">
        <v>9691000</v>
      </c>
      <c r="G101" s="217">
        <v>21400000</v>
      </c>
      <c r="H101" s="330">
        <f t="shared" si="25"/>
        <v>203.8095238095238</v>
      </c>
      <c r="I101" s="217">
        <v>10650000</v>
      </c>
      <c r="J101" s="350">
        <f t="shared" si="20"/>
        <v>49.76635514018692</v>
      </c>
      <c r="K101" s="217">
        <v>10650000</v>
      </c>
      <c r="L101" s="350">
        <f t="shared" si="26"/>
        <v>100</v>
      </c>
      <c r="N101" s="221"/>
      <c r="O101" s="221"/>
      <c r="P101" s="221"/>
    </row>
    <row r="102" spans="1:16" s="218" customFormat="1" ht="13.5">
      <c r="A102" s="239">
        <v>3239</v>
      </c>
      <c r="B102" s="245" t="s">
        <v>69</v>
      </c>
      <c r="C102" s="217">
        <v>2101576</v>
      </c>
      <c r="D102" s="217">
        <v>1800000</v>
      </c>
      <c r="E102" s="217">
        <v>1800000</v>
      </c>
      <c r="F102" s="89">
        <v>1800000</v>
      </c>
      <c r="G102" s="217">
        <v>3000000</v>
      </c>
      <c r="H102" s="330">
        <f t="shared" si="25"/>
        <v>166.66666666666669</v>
      </c>
      <c r="I102" s="217">
        <v>3000000</v>
      </c>
      <c r="J102" s="350">
        <f t="shared" si="20"/>
        <v>100</v>
      </c>
      <c r="K102" s="217">
        <v>3000000</v>
      </c>
      <c r="L102" s="350">
        <f t="shared" si="26"/>
        <v>100</v>
      </c>
      <c r="N102" s="221"/>
      <c r="O102" s="221"/>
      <c r="P102" s="221"/>
    </row>
    <row r="103" spans="1:16" s="218" customFormat="1" ht="12.75">
      <c r="A103" s="246">
        <v>324</v>
      </c>
      <c r="B103" s="247" t="s">
        <v>141</v>
      </c>
      <c r="C103" s="210">
        <f aca="true" t="shared" si="27" ref="C103:K103">SUM(C104)</f>
        <v>0</v>
      </c>
      <c r="D103" s="210">
        <f t="shared" si="27"/>
        <v>500000</v>
      </c>
      <c r="E103" s="210">
        <f t="shared" si="27"/>
        <v>500000</v>
      </c>
      <c r="F103" s="92">
        <f t="shared" si="27"/>
        <v>500000</v>
      </c>
      <c r="G103" s="210">
        <f t="shared" si="27"/>
        <v>0</v>
      </c>
      <c r="H103" s="332">
        <f t="shared" si="25"/>
        <v>0</v>
      </c>
      <c r="I103" s="210">
        <f t="shared" si="27"/>
        <v>0</v>
      </c>
      <c r="J103" s="349" t="e">
        <f t="shared" si="20"/>
        <v>#DIV/0!</v>
      </c>
      <c r="K103" s="210">
        <f t="shared" si="27"/>
        <v>0</v>
      </c>
      <c r="L103" s="349" t="e">
        <f t="shared" si="26"/>
        <v>#DIV/0!</v>
      </c>
      <c r="N103" s="221"/>
      <c r="O103" s="221"/>
      <c r="P103" s="221"/>
    </row>
    <row r="104" spans="1:16" s="218" customFormat="1" ht="13.5">
      <c r="A104" s="239">
        <v>3241</v>
      </c>
      <c r="B104" s="245" t="s">
        <v>141</v>
      </c>
      <c r="C104" s="217"/>
      <c r="D104" s="217">
        <v>500000</v>
      </c>
      <c r="E104" s="217">
        <v>500000</v>
      </c>
      <c r="F104" s="89">
        <v>500000</v>
      </c>
      <c r="G104" s="217">
        <v>0</v>
      </c>
      <c r="H104" s="330">
        <f t="shared" si="25"/>
        <v>0</v>
      </c>
      <c r="I104" s="217">
        <v>0</v>
      </c>
      <c r="J104" s="350" t="e">
        <f t="shared" si="20"/>
        <v>#DIV/0!</v>
      </c>
      <c r="K104" s="217">
        <v>0</v>
      </c>
      <c r="L104" s="350" t="e">
        <f t="shared" si="26"/>
        <v>#DIV/0!</v>
      </c>
      <c r="N104" s="221"/>
      <c r="O104" s="221"/>
      <c r="P104" s="221"/>
    </row>
    <row r="105" spans="1:16" s="218" customFormat="1" ht="12.75">
      <c r="A105" s="238">
        <v>329</v>
      </c>
      <c r="B105" s="237" t="s">
        <v>70</v>
      </c>
      <c r="C105" s="210">
        <f>SUM(C106:C112)</f>
        <v>3821427</v>
      </c>
      <c r="D105" s="210">
        <f>SUM(D106:D112)</f>
        <v>4500000</v>
      </c>
      <c r="E105" s="210">
        <f>SUM(E106:E112)</f>
        <v>4700000</v>
      </c>
      <c r="F105" s="92">
        <f>SUM(F106:F112)</f>
        <v>4800000</v>
      </c>
      <c r="G105" s="210">
        <f>SUM(G106:G112)</f>
        <v>4945000</v>
      </c>
      <c r="H105" s="332">
        <f t="shared" si="25"/>
        <v>105.21276595744682</v>
      </c>
      <c r="I105" s="210">
        <f>SUM(I106:I112)</f>
        <v>4945000</v>
      </c>
      <c r="J105" s="349">
        <f t="shared" si="20"/>
        <v>100</v>
      </c>
      <c r="K105" s="210">
        <f>SUM(K106:K112)</f>
        <v>4945000</v>
      </c>
      <c r="L105" s="349">
        <f t="shared" si="26"/>
        <v>100</v>
      </c>
      <c r="N105" s="221"/>
      <c r="O105" s="221"/>
      <c r="P105" s="221"/>
    </row>
    <row r="106" spans="1:16" s="218" customFormat="1" ht="13.5">
      <c r="A106" s="239">
        <v>3291</v>
      </c>
      <c r="B106" s="193" t="s">
        <v>85</v>
      </c>
      <c r="C106" s="217">
        <v>724303</v>
      </c>
      <c r="D106" s="217">
        <v>1000000</v>
      </c>
      <c r="E106" s="217">
        <v>1000000</v>
      </c>
      <c r="F106" s="89">
        <v>1000000</v>
      </c>
      <c r="G106" s="217">
        <v>1000000</v>
      </c>
      <c r="H106" s="330">
        <f t="shared" si="25"/>
        <v>100</v>
      </c>
      <c r="I106" s="217">
        <v>1000000</v>
      </c>
      <c r="J106" s="350">
        <f t="shared" si="20"/>
        <v>100</v>
      </c>
      <c r="K106" s="217">
        <v>1000000</v>
      </c>
      <c r="L106" s="350">
        <f t="shared" si="26"/>
        <v>100</v>
      </c>
      <c r="N106" s="221"/>
      <c r="O106" s="221"/>
      <c r="P106" s="221"/>
    </row>
    <row r="107" spans="1:16" s="218" customFormat="1" ht="13.5">
      <c r="A107" s="239">
        <v>3292</v>
      </c>
      <c r="B107" s="193" t="s">
        <v>71</v>
      </c>
      <c r="C107" s="217">
        <v>431930</v>
      </c>
      <c r="D107" s="217">
        <v>500000</v>
      </c>
      <c r="E107" s="217">
        <v>700000</v>
      </c>
      <c r="F107" s="89">
        <v>700000</v>
      </c>
      <c r="G107" s="217">
        <v>700000</v>
      </c>
      <c r="H107" s="330">
        <f t="shared" si="25"/>
        <v>100</v>
      </c>
      <c r="I107" s="217">
        <v>700000</v>
      </c>
      <c r="J107" s="350">
        <f t="shared" si="20"/>
        <v>100</v>
      </c>
      <c r="K107" s="217">
        <v>700000</v>
      </c>
      <c r="L107" s="350">
        <f t="shared" si="26"/>
        <v>100</v>
      </c>
      <c r="N107" s="221"/>
      <c r="O107" s="221"/>
      <c r="P107" s="221"/>
    </row>
    <row r="108" spans="1:16" s="218" customFormat="1" ht="13.5">
      <c r="A108" s="239">
        <v>3293</v>
      </c>
      <c r="B108" s="193" t="s">
        <v>72</v>
      </c>
      <c r="C108" s="217">
        <v>83312</v>
      </c>
      <c r="D108" s="217">
        <v>130000</v>
      </c>
      <c r="E108" s="217">
        <v>130000</v>
      </c>
      <c r="F108" s="89">
        <v>130000</v>
      </c>
      <c r="G108" s="217">
        <v>130000</v>
      </c>
      <c r="H108" s="330">
        <f t="shared" si="25"/>
        <v>100</v>
      </c>
      <c r="I108" s="217">
        <v>130000</v>
      </c>
      <c r="J108" s="350">
        <f t="shared" si="20"/>
        <v>100</v>
      </c>
      <c r="K108" s="217">
        <v>130000</v>
      </c>
      <c r="L108" s="350">
        <f t="shared" si="26"/>
        <v>100</v>
      </c>
      <c r="N108" s="221"/>
      <c r="O108" s="221"/>
      <c r="P108" s="221"/>
    </row>
    <row r="109" spans="1:16" s="218" customFormat="1" ht="13.5">
      <c r="A109" s="239">
        <v>3294</v>
      </c>
      <c r="B109" s="193" t="s">
        <v>216</v>
      </c>
      <c r="C109" s="217">
        <v>7020</v>
      </c>
      <c r="D109" s="217">
        <v>20000</v>
      </c>
      <c r="E109" s="217">
        <v>20000</v>
      </c>
      <c r="F109" s="89">
        <v>20000</v>
      </c>
      <c r="G109" s="217">
        <v>15000</v>
      </c>
      <c r="H109" s="330">
        <f t="shared" si="25"/>
        <v>75</v>
      </c>
      <c r="I109" s="217">
        <v>15000</v>
      </c>
      <c r="J109" s="350">
        <f t="shared" si="20"/>
        <v>100</v>
      </c>
      <c r="K109" s="217">
        <v>15000</v>
      </c>
      <c r="L109" s="350">
        <f t="shared" si="26"/>
        <v>100</v>
      </c>
      <c r="N109" s="221"/>
      <c r="O109" s="221"/>
      <c r="P109" s="221"/>
    </row>
    <row r="110" spans="1:16" s="218" customFormat="1" ht="13.5">
      <c r="A110" s="239">
        <v>3295</v>
      </c>
      <c r="B110" s="193" t="s">
        <v>142</v>
      </c>
      <c r="C110" s="217">
        <f>222339+280</f>
        <v>222619</v>
      </c>
      <c r="D110" s="217">
        <v>250000</v>
      </c>
      <c r="E110" s="217">
        <v>250000</v>
      </c>
      <c r="F110" s="89">
        <v>250000</v>
      </c>
      <c r="G110" s="217">
        <v>300000</v>
      </c>
      <c r="H110" s="330">
        <f t="shared" si="25"/>
        <v>120</v>
      </c>
      <c r="I110" s="217">
        <v>300000</v>
      </c>
      <c r="J110" s="350">
        <f t="shared" si="20"/>
        <v>100</v>
      </c>
      <c r="K110" s="217">
        <v>300000</v>
      </c>
      <c r="L110" s="350">
        <f t="shared" si="26"/>
        <v>100</v>
      </c>
      <c r="N110" s="221"/>
      <c r="O110" s="221"/>
      <c r="P110" s="221"/>
    </row>
    <row r="111" spans="1:16" s="218" customFormat="1" ht="13.5">
      <c r="A111" s="239">
        <v>3296</v>
      </c>
      <c r="B111" s="193" t="s">
        <v>162</v>
      </c>
      <c r="C111" s="217">
        <v>2117466</v>
      </c>
      <c r="D111" s="217">
        <v>2500000</v>
      </c>
      <c r="E111" s="217">
        <v>2500000</v>
      </c>
      <c r="F111" s="89">
        <v>2500000</v>
      </c>
      <c r="G111" s="217">
        <v>2500000</v>
      </c>
      <c r="H111" s="330">
        <f t="shared" si="25"/>
        <v>100</v>
      </c>
      <c r="I111" s="217">
        <v>2500000</v>
      </c>
      <c r="J111" s="350">
        <f t="shared" si="20"/>
        <v>100</v>
      </c>
      <c r="K111" s="217">
        <v>2500000</v>
      </c>
      <c r="L111" s="350">
        <f t="shared" si="26"/>
        <v>100</v>
      </c>
      <c r="N111" s="221"/>
      <c r="O111" s="221"/>
      <c r="P111" s="221"/>
    </row>
    <row r="112" spans="1:16" s="218" customFormat="1" ht="13.5">
      <c r="A112" s="239">
        <v>3299</v>
      </c>
      <c r="B112" s="193" t="s">
        <v>70</v>
      </c>
      <c r="C112" s="217">
        <f>234777</f>
        <v>234777</v>
      </c>
      <c r="D112" s="217">
        <v>100000</v>
      </c>
      <c r="E112" s="217">
        <v>100000</v>
      </c>
      <c r="F112" s="89">
        <v>200000</v>
      </c>
      <c r="G112" s="217">
        <v>300000</v>
      </c>
      <c r="H112" s="330">
        <f t="shared" si="25"/>
        <v>300</v>
      </c>
      <c r="I112" s="217">
        <v>300000</v>
      </c>
      <c r="J112" s="350">
        <f t="shared" si="20"/>
        <v>100</v>
      </c>
      <c r="K112" s="217">
        <v>300000</v>
      </c>
      <c r="L112" s="350">
        <f t="shared" si="26"/>
        <v>100</v>
      </c>
      <c r="N112" s="221"/>
      <c r="O112" s="221"/>
      <c r="P112" s="221"/>
    </row>
    <row r="113" spans="1:16" s="218" customFormat="1" ht="12.75">
      <c r="A113" s="238">
        <v>34</v>
      </c>
      <c r="B113" s="237" t="s">
        <v>90</v>
      </c>
      <c r="C113" s="210">
        <f aca="true" t="shared" si="28" ref="C113:K113">C114</f>
        <v>10544542</v>
      </c>
      <c r="D113" s="210">
        <f t="shared" si="28"/>
        <v>9700000</v>
      </c>
      <c r="E113" s="210">
        <f t="shared" si="28"/>
        <v>9700000</v>
      </c>
      <c r="F113" s="92">
        <f t="shared" si="28"/>
        <v>9700000</v>
      </c>
      <c r="G113" s="210">
        <f t="shared" si="28"/>
        <v>9100000</v>
      </c>
      <c r="H113" s="332">
        <f t="shared" si="25"/>
        <v>93.81443298969072</v>
      </c>
      <c r="I113" s="210">
        <f t="shared" si="28"/>
        <v>9100000</v>
      </c>
      <c r="J113" s="349">
        <f t="shared" si="20"/>
        <v>100</v>
      </c>
      <c r="K113" s="210">
        <f t="shared" si="28"/>
        <v>9100000</v>
      </c>
      <c r="L113" s="349">
        <f t="shared" si="26"/>
        <v>100</v>
      </c>
      <c r="N113" s="221"/>
      <c r="O113" s="221"/>
      <c r="P113" s="221"/>
    </row>
    <row r="114" spans="1:16" s="218" customFormat="1" ht="12.75">
      <c r="A114" s="238">
        <v>343</v>
      </c>
      <c r="B114" s="237" t="s">
        <v>76</v>
      </c>
      <c r="C114" s="210">
        <f>SUM(C115:C118)</f>
        <v>10544542</v>
      </c>
      <c r="D114" s="210">
        <f>SUM(D115:D118)</f>
        <v>9700000</v>
      </c>
      <c r="E114" s="210">
        <f>SUM(E115:E118)</f>
        <v>9700000</v>
      </c>
      <c r="F114" s="92">
        <f>SUM(F115:F118)</f>
        <v>9700000</v>
      </c>
      <c r="G114" s="210">
        <f>SUM(G115:G118)</f>
        <v>9100000</v>
      </c>
      <c r="H114" s="332">
        <f t="shared" si="25"/>
        <v>93.81443298969072</v>
      </c>
      <c r="I114" s="210">
        <f>SUM(I115:I118)</f>
        <v>9100000</v>
      </c>
      <c r="J114" s="349">
        <f t="shared" si="20"/>
        <v>100</v>
      </c>
      <c r="K114" s="210">
        <f>SUM(K115:K118)</f>
        <v>9100000</v>
      </c>
      <c r="L114" s="349">
        <f t="shared" si="26"/>
        <v>100</v>
      </c>
      <c r="N114" s="221"/>
      <c r="O114" s="221"/>
      <c r="P114" s="221"/>
    </row>
    <row r="115" spans="1:16" s="218" customFormat="1" ht="13.5">
      <c r="A115" s="248">
        <v>3431</v>
      </c>
      <c r="B115" s="249" t="s">
        <v>77</v>
      </c>
      <c r="C115" s="217">
        <v>6168886</v>
      </c>
      <c r="D115" s="217">
        <v>8000000</v>
      </c>
      <c r="E115" s="217">
        <v>8000000</v>
      </c>
      <c r="F115" s="89">
        <v>8000000</v>
      </c>
      <c r="G115" s="217">
        <v>7500000</v>
      </c>
      <c r="H115" s="330">
        <f t="shared" si="25"/>
        <v>93.75</v>
      </c>
      <c r="I115" s="217">
        <v>7500000</v>
      </c>
      <c r="J115" s="350">
        <f t="shared" si="20"/>
        <v>100</v>
      </c>
      <c r="K115" s="217">
        <v>7500000</v>
      </c>
      <c r="L115" s="350">
        <f t="shared" si="26"/>
        <v>100</v>
      </c>
      <c r="N115" s="221"/>
      <c r="O115" s="221"/>
      <c r="P115" s="221"/>
    </row>
    <row r="116" spans="1:16" s="218" customFormat="1" ht="13.5">
      <c r="A116" s="248">
        <v>3432</v>
      </c>
      <c r="B116" s="249" t="s">
        <v>172</v>
      </c>
      <c r="C116" s="217">
        <v>4020920</v>
      </c>
      <c r="D116" s="217"/>
      <c r="E116" s="217"/>
      <c r="F116" s="89"/>
      <c r="G116" s="217"/>
      <c r="H116" s="330"/>
      <c r="I116" s="217"/>
      <c r="J116" s="350"/>
      <c r="K116" s="217"/>
      <c r="L116" s="350"/>
      <c r="N116" s="221"/>
      <c r="O116" s="221"/>
      <c r="P116" s="221"/>
    </row>
    <row r="117" spans="1:16" s="218" customFormat="1" ht="13.5">
      <c r="A117" s="248">
        <v>3433</v>
      </c>
      <c r="B117" s="249" t="s">
        <v>78</v>
      </c>
      <c r="C117" s="217">
        <v>354736</v>
      </c>
      <c r="D117" s="217">
        <v>1500000</v>
      </c>
      <c r="E117" s="217">
        <v>1500000</v>
      </c>
      <c r="F117" s="89">
        <v>1500000</v>
      </c>
      <c r="G117" s="217">
        <v>1500000</v>
      </c>
      <c r="H117" s="330">
        <f aca="true" t="shared" si="29" ref="H117:H129">G117/E117*100</f>
        <v>100</v>
      </c>
      <c r="I117" s="217">
        <v>1500000</v>
      </c>
      <c r="J117" s="350">
        <f t="shared" si="20"/>
        <v>100</v>
      </c>
      <c r="K117" s="217">
        <v>1500000</v>
      </c>
      <c r="L117" s="350">
        <f>K117/I117*100</f>
        <v>100</v>
      </c>
      <c r="N117" s="221"/>
      <c r="O117" s="221"/>
      <c r="P117" s="221"/>
    </row>
    <row r="118" spans="1:16" s="218" customFormat="1" ht="13.5">
      <c r="A118" s="248">
        <v>3434</v>
      </c>
      <c r="B118" s="249" t="s">
        <v>121</v>
      </c>
      <c r="C118" s="217"/>
      <c r="D118" s="217">
        <v>200000</v>
      </c>
      <c r="E118" s="217">
        <v>200000</v>
      </c>
      <c r="F118" s="89">
        <v>200000</v>
      </c>
      <c r="G118" s="217">
        <v>100000</v>
      </c>
      <c r="H118" s="330">
        <f t="shared" si="29"/>
        <v>50</v>
      </c>
      <c r="I118" s="217">
        <v>100000</v>
      </c>
      <c r="J118" s="350">
        <f t="shared" si="20"/>
        <v>100</v>
      </c>
      <c r="K118" s="217">
        <v>100000</v>
      </c>
      <c r="L118" s="350">
        <f>K118/I118*100</f>
        <v>100</v>
      </c>
      <c r="N118" s="221"/>
      <c r="O118" s="221"/>
      <c r="P118" s="221"/>
    </row>
    <row r="119" spans="1:16" s="218" customFormat="1" ht="25.5">
      <c r="A119" s="250">
        <v>37</v>
      </c>
      <c r="B119" s="226" t="s">
        <v>129</v>
      </c>
      <c r="C119" s="210">
        <f>C120+C122</f>
        <v>26192</v>
      </c>
      <c r="D119" s="210">
        <f>D120+D122</f>
        <v>0</v>
      </c>
      <c r="E119" s="210">
        <f>E120+E122</f>
        <v>300000</v>
      </c>
      <c r="F119" s="92">
        <f>F120+F122</f>
        <v>300000</v>
      </c>
      <c r="G119" s="210">
        <f>G120+G122</f>
        <v>350000</v>
      </c>
      <c r="H119" s="332">
        <f t="shared" si="29"/>
        <v>116.66666666666667</v>
      </c>
      <c r="I119" s="210">
        <f>I120+I122</f>
        <v>350000</v>
      </c>
      <c r="J119" s="349"/>
      <c r="K119" s="210">
        <f>K120+K122</f>
        <v>350000</v>
      </c>
      <c r="L119" s="349"/>
      <c r="N119" s="221"/>
      <c r="O119" s="221"/>
      <c r="P119" s="221"/>
    </row>
    <row r="120" spans="1:16" s="218" customFormat="1" ht="21" customHeight="1" hidden="1">
      <c r="A120" s="250">
        <v>371</v>
      </c>
      <c r="B120" s="226" t="s">
        <v>126</v>
      </c>
      <c r="C120" s="210">
        <f aca="true" t="shared" si="30" ref="C120:K120">SUM(C121)</f>
        <v>0</v>
      </c>
      <c r="D120" s="210">
        <f t="shared" si="30"/>
        <v>0</v>
      </c>
      <c r="E120" s="210">
        <f t="shared" si="30"/>
        <v>0</v>
      </c>
      <c r="F120" s="92">
        <f t="shared" si="30"/>
        <v>0</v>
      </c>
      <c r="G120" s="210">
        <f t="shared" si="30"/>
        <v>0</v>
      </c>
      <c r="H120" s="332" t="e">
        <f t="shared" si="29"/>
        <v>#DIV/0!</v>
      </c>
      <c r="I120" s="210">
        <f t="shared" si="30"/>
        <v>0</v>
      </c>
      <c r="J120" s="349"/>
      <c r="K120" s="210">
        <f t="shared" si="30"/>
        <v>0</v>
      </c>
      <c r="L120" s="349"/>
      <c r="N120" s="221"/>
      <c r="O120" s="221"/>
      <c r="P120" s="221"/>
    </row>
    <row r="121" spans="1:16" s="218" customFormat="1" ht="21.75" customHeight="1" hidden="1">
      <c r="A121" s="248">
        <v>3711</v>
      </c>
      <c r="B121" s="216" t="s">
        <v>149</v>
      </c>
      <c r="C121" s="217"/>
      <c r="D121" s="217"/>
      <c r="E121" s="217"/>
      <c r="F121" s="89"/>
      <c r="G121" s="217"/>
      <c r="H121" s="330" t="e">
        <f t="shared" si="29"/>
        <v>#DIV/0!</v>
      </c>
      <c r="I121" s="217"/>
      <c r="J121" s="350"/>
      <c r="K121" s="217"/>
      <c r="L121" s="350"/>
      <c r="N121" s="221"/>
      <c r="O121" s="221"/>
      <c r="P121" s="221"/>
    </row>
    <row r="122" spans="1:16" s="218" customFormat="1" ht="20.25" customHeight="1">
      <c r="A122" s="250">
        <v>372</v>
      </c>
      <c r="B122" s="226" t="s">
        <v>131</v>
      </c>
      <c r="C122" s="210">
        <f aca="true" t="shared" si="31" ref="C122:K122">SUM(C123)</f>
        <v>26192</v>
      </c>
      <c r="D122" s="210">
        <f t="shared" si="31"/>
        <v>0</v>
      </c>
      <c r="E122" s="210">
        <f t="shared" si="31"/>
        <v>300000</v>
      </c>
      <c r="F122" s="92">
        <f t="shared" si="31"/>
        <v>300000</v>
      </c>
      <c r="G122" s="210">
        <f t="shared" si="31"/>
        <v>350000</v>
      </c>
      <c r="H122" s="332">
        <f t="shared" si="29"/>
        <v>116.66666666666667</v>
      </c>
      <c r="I122" s="210">
        <f t="shared" si="31"/>
        <v>350000</v>
      </c>
      <c r="J122" s="349"/>
      <c r="K122" s="210">
        <f t="shared" si="31"/>
        <v>350000</v>
      </c>
      <c r="L122" s="349"/>
      <c r="N122" s="221"/>
      <c r="O122" s="221"/>
      <c r="P122" s="221"/>
    </row>
    <row r="123" spans="1:16" s="218" customFormat="1" ht="21" customHeight="1">
      <c r="A123" s="248">
        <v>3721</v>
      </c>
      <c r="B123" s="216" t="s">
        <v>128</v>
      </c>
      <c r="C123" s="217">
        <v>26192</v>
      </c>
      <c r="D123" s="217"/>
      <c r="E123" s="217">
        <v>300000</v>
      </c>
      <c r="F123" s="89">
        <v>300000</v>
      </c>
      <c r="G123" s="217">
        <v>350000</v>
      </c>
      <c r="H123" s="330">
        <f t="shared" si="29"/>
        <v>116.66666666666667</v>
      </c>
      <c r="I123" s="217">
        <v>350000</v>
      </c>
      <c r="J123" s="350"/>
      <c r="K123" s="217">
        <v>350000</v>
      </c>
      <c r="L123" s="350"/>
      <c r="N123" s="221"/>
      <c r="O123" s="221"/>
      <c r="P123" s="221"/>
    </row>
    <row r="124" spans="1:16" s="218" customFormat="1" ht="13.5">
      <c r="A124" s="250">
        <v>38</v>
      </c>
      <c r="B124" s="226" t="s">
        <v>217</v>
      </c>
      <c r="C124" s="210">
        <f>SUM(C125)</f>
        <v>23753</v>
      </c>
      <c r="D124" s="210">
        <f>SUM(D125)</f>
        <v>0</v>
      </c>
      <c r="E124" s="210">
        <f>SUM(E125)</f>
        <v>0</v>
      </c>
      <c r="F124" s="92">
        <f>SUM(F125)</f>
        <v>50000</v>
      </c>
      <c r="G124" s="210">
        <f>SUM(G125)</f>
        <v>0</v>
      </c>
      <c r="H124" s="332" t="e">
        <f t="shared" si="29"/>
        <v>#DIV/0!</v>
      </c>
      <c r="I124" s="210">
        <f>SUM(I125)</f>
        <v>0</v>
      </c>
      <c r="J124" s="350"/>
      <c r="K124" s="210">
        <f>SUM(K125)</f>
        <v>0</v>
      </c>
      <c r="L124" s="350"/>
      <c r="N124" s="221"/>
      <c r="O124" s="221"/>
      <c r="P124" s="221"/>
    </row>
    <row r="125" spans="1:16" s="218" customFormat="1" ht="13.5">
      <c r="A125" s="250">
        <v>383</v>
      </c>
      <c r="B125" s="226" t="s">
        <v>218</v>
      </c>
      <c r="C125" s="210">
        <f>SUM(C126:C129)</f>
        <v>23753</v>
      </c>
      <c r="D125" s="210">
        <f>SUM(D126:D129)</f>
        <v>0</v>
      </c>
      <c r="E125" s="210">
        <f>SUM(E126:E129)</f>
        <v>0</v>
      </c>
      <c r="F125" s="92">
        <f>SUM(F126:F129)</f>
        <v>50000</v>
      </c>
      <c r="G125" s="210">
        <f>SUM(G126:G129)</f>
        <v>0</v>
      </c>
      <c r="H125" s="332" t="e">
        <f t="shared" si="29"/>
        <v>#DIV/0!</v>
      </c>
      <c r="I125" s="210">
        <f>SUM(I126:I129)</f>
        <v>0</v>
      </c>
      <c r="J125" s="350"/>
      <c r="K125" s="210">
        <f>SUM(K126:K129)</f>
        <v>0</v>
      </c>
      <c r="L125" s="350"/>
      <c r="N125" s="221"/>
      <c r="O125" s="221"/>
      <c r="P125" s="221"/>
    </row>
    <row r="126" spans="1:16" s="218" customFormat="1" ht="13.5">
      <c r="A126" s="248">
        <v>3831</v>
      </c>
      <c r="B126" s="216" t="s">
        <v>144</v>
      </c>
      <c r="C126" s="217">
        <v>3193</v>
      </c>
      <c r="D126" s="217"/>
      <c r="E126" s="217"/>
      <c r="F126" s="89"/>
      <c r="G126" s="217"/>
      <c r="H126" s="330" t="e">
        <f t="shared" si="29"/>
        <v>#DIV/0!</v>
      </c>
      <c r="I126" s="217"/>
      <c r="J126" s="350"/>
      <c r="K126" s="217"/>
      <c r="L126" s="350"/>
      <c r="N126" s="221"/>
      <c r="O126" s="221"/>
      <c r="P126" s="221"/>
    </row>
    <row r="127" spans="1:16" s="218" customFormat="1" ht="13.5">
      <c r="A127" s="248">
        <v>3832</v>
      </c>
      <c r="B127" s="249" t="s">
        <v>215</v>
      </c>
      <c r="D127" s="217"/>
      <c r="E127" s="217"/>
      <c r="F127" s="89"/>
      <c r="G127" s="217"/>
      <c r="H127" s="330" t="e">
        <f t="shared" si="29"/>
        <v>#DIV/0!</v>
      </c>
      <c r="I127" s="217"/>
      <c r="J127" s="350"/>
      <c r="K127" s="217"/>
      <c r="L127" s="350"/>
      <c r="N127" s="221"/>
      <c r="O127" s="221"/>
      <c r="P127" s="221"/>
    </row>
    <row r="128" spans="1:16" s="218" customFormat="1" ht="13.5">
      <c r="A128" s="248">
        <v>3834</v>
      </c>
      <c r="B128" s="249" t="s">
        <v>273</v>
      </c>
      <c r="C128" s="217">
        <v>4874</v>
      </c>
      <c r="D128" s="217"/>
      <c r="E128" s="217"/>
      <c r="F128" s="89"/>
      <c r="G128" s="217"/>
      <c r="H128" s="330" t="e">
        <f t="shared" si="29"/>
        <v>#DIV/0!</v>
      </c>
      <c r="I128" s="217"/>
      <c r="J128" s="350"/>
      <c r="K128" s="217"/>
      <c r="L128" s="350"/>
      <c r="N128" s="221"/>
      <c r="O128" s="221"/>
      <c r="P128" s="221"/>
    </row>
    <row r="129" spans="1:16" s="218" customFormat="1" ht="13.5">
      <c r="A129" s="248">
        <v>3835</v>
      </c>
      <c r="B129" s="216" t="s">
        <v>176</v>
      </c>
      <c r="C129" s="217">
        <v>15686</v>
      </c>
      <c r="D129" s="217"/>
      <c r="E129" s="217"/>
      <c r="F129" s="89">
        <v>50000</v>
      </c>
      <c r="G129" s="217"/>
      <c r="H129" s="330" t="e">
        <f t="shared" si="29"/>
        <v>#DIV/0!</v>
      </c>
      <c r="I129" s="217"/>
      <c r="J129" s="350"/>
      <c r="K129" s="217"/>
      <c r="L129" s="350"/>
      <c r="N129" s="221"/>
      <c r="O129" s="221"/>
      <c r="P129" s="221"/>
    </row>
    <row r="130" spans="1:16" s="218" customFormat="1" ht="13.5">
      <c r="A130" s="248"/>
      <c r="B130" s="249"/>
      <c r="C130" s="217"/>
      <c r="D130" s="217"/>
      <c r="E130" s="217"/>
      <c r="F130" s="89"/>
      <c r="G130" s="217"/>
      <c r="H130" s="330"/>
      <c r="I130" s="217"/>
      <c r="J130" s="350"/>
      <c r="K130" s="217"/>
      <c r="L130" s="350"/>
      <c r="N130" s="221"/>
      <c r="O130" s="221"/>
      <c r="P130" s="221"/>
    </row>
    <row r="131" spans="1:16" s="218" customFormat="1" ht="25.5">
      <c r="A131" s="251" t="s">
        <v>231</v>
      </c>
      <c r="B131" s="252" t="s">
        <v>164</v>
      </c>
      <c r="C131" s="210">
        <f aca="true" t="shared" si="32" ref="C131:F133">C132</f>
        <v>1455341476</v>
      </c>
      <c r="D131" s="210">
        <f t="shared" si="32"/>
        <v>1372000000</v>
      </c>
      <c r="E131" s="210">
        <f t="shared" si="32"/>
        <v>1472000000</v>
      </c>
      <c r="F131" s="92">
        <f t="shared" si="32"/>
        <v>1572000000</v>
      </c>
      <c r="G131" s="210">
        <f>G132</f>
        <v>1630000000</v>
      </c>
      <c r="H131" s="332">
        <f>G131/E131*100</f>
        <v>110.7336956521739</v>
      </c>
      <c r="I131" s="210">
        <f>I132</f>
        <v>1750000000</v>
      </c>
      <c r="J131" s="349">
        <f>I131/G131*100</f>
        <v>107.36196319018406</v>
      </c>
      <c r="K131" s="210">
        <f>K132</f>
        <v>1800000000</v>
      </c>
      <c r="L131" s="349">
        <f>K131/I131*100</f>
        <v>102.85714285714285</v>
      </c>
      <c r="M131" s="227"/>
      <c r="N131" s="221"/>
      <c r="O131" s="221"/>
      <c r="P131" s="221"/>
    </row>
    <row r="132" spans="1:16" s="218" customFormat="1" ht="25.5">
      <c r="A132" s="228">
        <v>37</v>
      </c>
      <c r="B132" s="226" t="s">
        <v>129</v>
      </c>
      <c r="C132" s="210">
        <f t="shared" si="32"/>
        <v>1455341476</v>
      </c>
      <c r="D132" s="210">
        <f t="shared" si="32"/>
        <v>1372000000</v>
      </c>
      <c r="E132" s="210">
        <f t="shared" si="32"/>
        <v>1472000000</v>
      </c>
      <c r="F132" s="92">
        <f t="shared" si="32"/>
        <v>1572000000</v>
      </c>
      <c r="G132" s="210">
        <f>G133</f>
        <v>1630000000</v>
      </c>
      <c r="H132" s="332">
        <f>G132/E132*100</f>
        <v>110.7336956521739</v>
      </c>
      <c r="I132" s="210">
        <f>I133</f>
        <v>1750000000</v>
      </c>
      <c r="J132" s="349">
        <f>I132/G132*100</f>
        <v>107.36196319018406</v>
      </c>
      <c r="K132" s="210">
        <f>K133</f>
        <v>1800000000</v>
      </c>
      <c r="L132" s="349">
        <f>K132/I132*100</f>
        <v>102.85714285714285</v>
      </c>
      <c r="N132" s="221"/>
      <c r="O132" s="221"/>
      <c r="P132" s="221"/>
    </row>
    <row r="133" spans="1:16" s="218" customFormat="1" ht="12.75">
      <c r="A133" s="226">
        <v>371</v>
      </c>
      <c r="B133" s="226" t="s">
        <v>126</v>
      </c>
      <c r="C133" s="210">
        <f t="shared" si="32"/>
        <v>1455341476</v>
      </c>
      <c r="D133" s="210">
        <f t="shared" si="32"/>
        <v>1372000000</v>
      </c>
      <c r="E133" s="210">
        <f t="shared" si="32"/>
        <v>1472000000</v>
      </c>
      <c r="F133" s="92">
        <f t="shared" si="32"/>
        <v>1572000000</v>
      </c>
      <c r="G133" s="210">
        <f>G134</f>
        <v>1630000000</v>
      </c>
      <c r="H133" s="332">
        <f>G133/E133*100</f>
        <v>110.7336956521739</v>
      </c>
      <c r="I133" s="210">
        <f>I134</f>
        <v>1750000000</v>
      </c>
      <c r="J133" s="349">
        <f>I133/G133*100</f>
        <v>107.36196319018406</v>
      </c>
      <c r="K133" s="210">
        <f>K134</f>
        <v>1800000000</v>
      </c>
      <c r="L133" s="349">
        <f>K133/I133*100</f>
        <v>102.85714285714285</v>
      </c>
      <c r="N133" s="221"/>
      <c r="O133" s="221"/>
      <c r="P133" s="221"/>
    </row>
    <row r="134" spans="1:16" s="218" customFormat="1" ht="27">
      <c r="A134" s="216" t="s">
        <v>127</v>
      </c>
      <c r="B134" s="216" t="s">
        <v>149</v>
      </c>
      <c r="C134" s="217">
        <f>1455341314+162</f>
        <v>1455341476</v>
      </c>
      <c r="D134" s="217">
        <v>1372000000</v>
      </c>
      <c r="E134" s="217">
        <v>1472000000</v>
      </c>
      <c r="F134" s="89">
        <v>1572000000</v>
      </c>
      <c r="G134" s="217">
        <v>1630000000</v>
      </c>
      <c r="H134" s="330">
        <f>G134/E134*100</f>
        <v>110.7336956521739</v>
      </c>
      <c r="I134" s="217">
        <v>1750000000</v>
      </c>
      <c r="J134" s="350">
        <f>I134/G134*100</f>
        <v>107.36196319018406</v>
      </c>
      <c r="K134" s="217">
        <v>1800000000</v>
      </c>
      <c r="L134" s="350">
        <f>K134/I134*100</f>
        <v>102.85714285714285</v>
      </c>
      <c r="N134" s="221"/>
      <c r="O134" s="221"/>
      <c r="P134" s="221"/>
    </row>
    <row r="135" spans="1:16" s="218" customFormat="1" ht="13.5">
      <c r="A135" s="244"/>
      <c r="B135" s="245"/>
      <c r="C135" s="217"/>
      <c r="D135" s="217"/>
      <c r="E135" s="217"/>
      <c r="F135" s="89"/>
      <c r="G135" s="217"/>
      <c r="H135" s="330"/>
      <c r="I135" s="217"/>
      <c r="J135" s="349"/>
      <c r="K135" s="217"/>
      <c r="L135" s="349"/>
      <c r="N135" s="221"/>
      <c r="O135" s="221"/>
      <c r="P135" s="221"/>
    </row>
    <row r="136" spans="1:16" s="218" customFormat="1" ht="12.75">
      <c r="A136" s="246" t="s">
        <v>232</v>
      </c>
      <c r="B136" s="226" t="s">
        <v>130</v>
      </c>
      <c r="C136" s="210">
        <f aca="true" t="shared" si="33" ref="C136:F138">C137</f>
        <v>10577413</v>
      </c>
      <c r="D136" s="210">
        <f t="shared" si="33"/>
        <v>11500000</v>
      </c>
      <c r="E136" s="210">
        <f t="shared" si="33"/>
        <v>11500000</v>
      </c>
      <c r="F136" s="92">
        <f t="shared" si="33"/>
        <v>13000000</v>
      </c>
      <c r="G136" s="210">
        <f>G137</f>
        <v>13000000</v>
      </c>
      <c r="H136" s="332">
        <f>G136/E136*100</f>
        <v>113.04347826086956</v>
      </c>
      <c r="I136" s="210">
        <f>I137</f>
        <v>13000000</v>
      </c>
      <c r="J136" s="349">
        <f>I136/G136*100</f>
        <v>100</v>
      </c>
      <c r="K136" s="210">
        <f>K137</f>
        <v>13000000</v>
      </c>
      <c r="L136" s="349">
        <f>K136/I136*100</f>
        <v>100</v>
      </c>
      <c r="M136" s="227"/>
      <c r="N136" s="221"/>
      <c r="O136" s="221"/>
      <c r="P136" s="221"/>
    </row>
    <row r="137" spans="1:16" s="218" customFormat="1" ht="25.5">
      <c r="A137" s="228">
        <v>37</v>
      </c>
      <c r="B137" s="226" t="s">
        <v>129</v>
      </c>
      <c r="C137" s="210">
        <f t="shared" si="33"/>
        <v>10577413</v>
      </c>
      <c r="D137" s="210">
        <f t="shared" si="33"/>
        <v>11500000</v>
      </c>
      <c r="E137" s="210">
        <f t="shared" si="33"/>
        <v>11500000</v>
      </c>
      <c r="F137" s="92">
        <f t="shared" si="33"/>
        <v>13000000</v>
      </c>
      <c r="G137" s="210">
        <f>G138</f>
        <v>13000000</v>
      </c>
      <c r="H137" s="332">
        <f>G137/E137*100</f>
        <v>113.04347826086956</v>
      </c>
      <c r="I137" s="210">
        <f>I138</f>
        <v>13000000</v>
      </c>
      <c r="J137" s="349">
        <f>I137/G137*100</f>
        <v>100</v>
      </c>
      <c r="K137" s="210">
        <f>K138</f>
        <v>13000000</v>
      </c>
      <c r="L137" s="349">
        <f>K137/I137*100</f>
        <v>100</v>
      </c>
      <c r="N137" s="221"/>
      <c r="O137" s="221"/>
      <c r="P137" s="221"/>
    </row>
    <row r="138" spans="1:16" s="218" customFormat="1" ht="12.75">
      <c r="A138" s="226">
        <v>371</v>
      </c>
      <c r="B138" s="226" t="s">
        <v>126</v>
      </c>
      <c r="C138" s="210">
        <f t="shared" si="33"/>
        <v>10577413</v>
      </c>
      <c r="D138" s="210">
        <f t="shared" si="33"/>
        <v>11500000</v>
      </c>
      <c r="E138" s="210">
        <f t="shared" si="33"/>
        <v>11500000</v>
      </c>
      <c r="F138" s="92">
        <f t="shared" si="33"/>
        <v>13000000</v>
      </c>
      <c r="G138" s="210">
        <f>G139</f>
        <v>13000000</v>
      </c>
      <c r="H138" s="332">
        <f>G138/E138*100</f>
        <v>113.04347826086956</v>
      </c>
      <c r="I138" s="210">
        <f>I139</f>
        <v>13000000</v>
      </c>
      <c r="J138" s="349">
        <f>I138/G138*100</f>
        <v>100</v>
      </c>
      <c r="K138" s="210">
        <f>K139</f>
        <v>13000000</v>
      </c>
      <c r="L138" s="349">
        <f>K138/I138*100</f>
        <v>100</v>
      </c>
      <c r="N138" s="221"/>
      <c r="O138" s="221"/>
      <c r="P138" s="221"/>
    </row>
    <row r="139" spans="1:16" s="218" customFormat="1" ht="27">
      <c r="A139" s="215" t="s">
        <v>127</v>
      </c>
      <c r="B139" s="216" t="s">
        <v>149</v>
      </c>
      <c r="C139" s="217">
        <v>10577413</v>
      </c>
      <c r="D139" s="217">
        <v>11500000</v>
      </c>
      <c r="E139" s="217">
        <v>11500000</v>
      </c>
      <c r="F139" s="89">
        <v>13000000</v>
      </c>
      <c r="G139" s="217">
        <v>13000000</v>
      </c>
      <c r="H139" s="330">
        <f>G139/E139*100</f>
        <v>113.04347826086956</v>
      </c>
      <c r="I139" s="217">
        <v>13000000</v>
      </c>
      <c r="J139" s="350">
        <f>I139/G139*100</f>
        <v>100</v>
      </c>
      <c r="K139" s="217">
        <v>13000000</v>
      </c>
      <c r="L139" s="350">
        <f>K139/I139*100</f>
        <v>100</v>
      </c>
      <c r="N139" s="221"/>
      <c r="O139" s="221"/>
      <c r="P139" s="221"/>
    </row>
    <row r="140" spans="1:16" s="218" customFormat="1" ht="13.5">
      <c r="A140" s="244"/>
      <c r="B140" s="245"/>
      <c r="C140" s="217"/>
      <c r="D140" s="217"/>
      <c r="E140" s="217"/>
      <c r="F140" s="89"/>
      <c r="G140" s="217"/>
      <c r="H140" s="330"/>
      <c r="I140" s="217"/>
      <c r="J140" s="349"/>
      <c r="K140" s="217"/>
      <c r="L140" s="349"/>
      <c r="N140" s="221"/>
      <c r="O140" s="221"/>
      <c r="P140" s="221"/>
    </row>
    <row r="141" spans="1:16" s="218" customFormat="1" ht="12.75">
      <c r="A141" s="246" t="s">
        <v>233</v>
      </c>
      <c r="B141" s="226" t="s">
        <v>163</v>
      </c>
      <c r="C141" s="210">
        <f aca="true" t="shared" si="34" ref="C141:F143">C142</f>
        <v>1185292428</v>
      </c>
      <c r="D141" s="210">
        <f t="shared" si="34"/>
        <v>1076400000</v>
      </c>
      <c r="E141" s="210">
        <f t="shared" si="34"/>
        <v>1206400000</v>
      </c>
      <c r="F141" s="92">
        <f t="shared" si="34"/>
        <v>1236400000</v>
      </c>
      <c r="G141" s="210">
        <f>G142</f>
        <v>1270000000</v>
      </c>
      <c r="H141" s="332">
        <f>G141/E141*100</f>
        <v>105.27188328912467</v>
      </c>
      <c r="I141" s="210">
        <f>I142</f>
        <v>1350000000</v>
      </c>
      <c r="J141" s="349">
        <f>I141/G141*100</f>
        <v>106.29921259842521</v>
      </c>
      <c r="K141" s="210">
        <f>K142</f>
        <v>1370000000</v>
      </c>
      <c r="L141" s="349">
        <f>K141/I141*100</f>
        <v>101.48148148148148</v>
      </c>
      <c r="M141" s="227"/>
      <c r="N141" s="221"/>
      <c r="O141" s="221"/>
      <c r="P141" s="221"/>
    </row>
    <row r="142" spans="1:16" s="218" customFormat="1" ht="25.5">
      <c r="A142" s="228">
        <v>37</v>
      </c>
      <c r="B142" s="226" t="s">
        <v>129</v>
      </c>
      <c r="C142" s="210">
        <f t="shared" si="34"/>
        <v>1185292428</v>
      </c>
      <c r="D142" s="210">
        <f t="shared" si="34"/>
        <v>1076400000</v>
      </c>
      <c r="E142" s="210">
        <f t="shared" si="34"/>
        <v>1206400000</v>
      </c>
      <c r="F142" s="92">
        <f t="shared" si="34"/>
        <v>1236400000</v>
      </c>
      <c r="G142" s="210">
        <f>G143</f>
        <v>1270000000</v>
      </c>
      <c r="H142" s="332">
        <f>G142/E142*100</f>
        <v>105.27188328912467</v>
      </c>
      <c r="I142" s="210">
        <f>I143</f>
        <v>1350000000</v>
      </c>
      <c r="J142" s="349">
        <f>I142/G142*100</f>
        <v>106.29921259842521</v>
      </c>
      <c r="K142" s="210">
        <f>K143</f>
        <v>1370000000</v>
      </c>
      <c r="L142" s="349">
        <f>K142/I142*100</f>
        <v>101.48148148148148</v>
      </c>
      <c r="N142" s="221"/>
      <c r="O142" s="221"/>
      <c r="P142" s="221"/>
    </row>
    <row r="143" spans="1:16" s="218" customFormat="1" ht="12.75">
      <c r="A143" s="226">
        <v>371</v>
      </c>
      <c r="B143" s="226" t="s">
        <v>126</v>
      </c>
      <c r="C143" s="210">
        <f t="shared" si="34"/>
        <v>1185292428</v>
      </c>
      <c r="D143" s="210">
        <f t="shared" si="34"/>
        <v>1076400000</v>
      </c>
      <c r="E143" s="210">
        <f t="shared" si="34"/>
        <v>1206400000</v>
      </c>
      <c r="F143" s="92">
        <f t="shared" si="34"/>
        <v>1236400000</v>
      </c>
      <c r="G143" s="210">
        <f>G144</f>
        <v>1270000000</v>
      </c>
      <c r="H143" s="332">
        <f>G143/E143*100</f>
        <v>105.27188328912467</v>
      </c>
      <c r="I143" s="210">
        <f>I144</f>
        <v>1350000000</v>
      </c>
      <c r="J143" s="349">
        <f>I143/G143*100</f>
        <v>106.29921259842521</v>
      </c>
      <c r="K143" s="210">
        <f>K144</f>
        <v>1370000000</v>
      </c>
      <c r="L143" s="349">
        <f>K143/I143*100</f>
        <v>101.48148148148148</v>
      </c>
      <c r="N143" s="221"/>
      <c r="O143" s="221"/>
      <c r="P143" s="221"/>
    </row>
    <row r="144" spans="1:16" s="218" customFormat="1" ht="27">
      <c r="A144" s="215" t="s">
        <v>127</v>
      </c>
      <c r="B144" s="216" t="s">
        <v>149</v>
      </c>
      <c r="C144" s="217">
        <f>1185292428</f>
        <v>1185292428</v>
      </c>
      <c r="D144" s="217">
        <v>1076400000</v>
      </c>
      <c r="E144" s="217">
        <v>1206400000</v>
      </c>
      <c r="F144" s="89">
        <v>1236400000</v>
      </c>
      <c r="G144" s="217">
        <v>1270000000</v>
      </c>
      <c r="H144" s="330">
        <f>G144/E144*100</f>
        <v>105.27188328912467</v>
      </c>
      <c r="I144" s="217">
        <v>1350000000</v>
      </c>
      <c r="J144" s="350">
        <f>I144/G144*100</f>
        <v>106.29921259842521</v>
      </c>
      <c r="K144" s="217">
        <v>1370000000</v>
      </c>
      <c r="L144" s="350">
        <f>K144/I144*100</f>
        <v>101.48148148148148</v>
      </c>
      <c r="N144" s="221"/>
      <c r="O144" s="221"/>
      <c r="P144" s="221"/>
    </row>
    <row r="145" spans="1:16" s="218" customFormat="1" ht="13.5">
      <c r="A145" s="215"/>
      <c r="B145" s="216"/>
      <c r="C145" s="217"/>
      <c r="D145" s="217"/>
      <c r="E145" s="217"/>
      <c r="F145" s="89"/>
      <c r="G145" s="217"/>
      <c r="H145" s="330"/>
      <c r="I145" s="217"/>
      <c r="J145" s="350"/>
      <c r="K145" s="217"/>
      <c r="L145" s="350"/>
      <c r="N145" s="221"/>
      <c r="O145" s="221"/>
      <c r="P145" s="221"/>
    </row>
    <row r="146" spans="1:16" s="218" customFormat="1" ht="12.75">
      <c r="A146" s="246" t="s">
        <v>234</v>
      </c>
      <c r="B146" s="226" t="s">
        <v>132</v>
      </c>
      <c r="C146" s="210">
        <f aca="true" t="shared" si="35" ref="C146:F148">C147</f>
        <v>158728394</v>
      </c>
      <c r="D146" s="210">
        <f t="shared" si="35"/>
        <v>163176000</v>
      </c>
      <c r="E146" s="210">
        <f t="shared" si="35"/>
        <v>163176000</v>
      </c>
      <c r="F146" s="92">
        <f t="shared" si="35"/>
        <v>163176000</v>
      </c>
      <c r="G146" s="210">
        <f>G147</f>
        <v>170000000</v>
      </c>
      <c r="H146" s="332">
        <f>G146/E146*100</f>
        <v>104.1819875471883</v>
      </c>
      <c r="I146" s="210">
        <f>I147</f>
        <v>180000000</v>
      </c>
      <c r="J146" s="349">
        <f>I146/G146*100</f>
        <v>105.88235294117648</v>
      </c>
      <c r="K146" s="210">
        <f>K147</f>
        <v>180000000</v>
      </c>
      <c r="L146" s="349">
        <f>K146/I146*100</f>
        <v>100</v>
      </c>
      <c r="N146" s="221"/>
      <c r="O146" s="221"/>
      <c r="P146" s="221"/>
    </row>
    <row r="147" spans="1:16" s="218" customFormat="1" ht="25.5">
      <c r="A147" s="228">
        <v>37</v>
      </c>
      <c r="B147" s="226" t="s">
        <v>129</v>
      </c>
      <c r="C147" s="210">
        <f t="shared" si="35"/>
        <v>158728394</v>
      </c>
      <c r="D147" s="210">
        <f t="shared" si="35"/>
        <v>163176000</v>
      </c>
      <c r="E147" s="210">
        <f t="shared" si="35"/>
        <v>163176000</v>
      </c>
      <c r="F147" s="92">
        <f t="shared" si="35"/>
        <v>163176000</v>
      </c>
      <c r="G147" s="210">
        <f>G148</f>
        <v>170000000</v>
      </c>
      <c r="H147" s="332">
        <f>G147/E147*100</f>
        <v>104.1819875471883</v>
      </c>
      <c r="I147" s="210">
        <f>I148</f>
        <v>180000000</v>
      </c>
      <c r="J147" s="349">
        <f>I147/G147*100</f>
        <v>105.88235294117648</v>
      </c>
      <c r="K147" s="210">
        <f>K148</f>
        <v>180000000</v>
      </c>
      <c r="L147" s="349">
        <f>K147/I147*100</f>
        <v>100</v>
      </c>
      <c r="N147" s="221"/>
      <c r="O147" s="221"/>
      <c r="P147" s="221"/>
    </row>
    <row r="148" spans="1:16" s="218" customFormat="1" ht="12.75">
      <c r="A148" s="226">
        <v>371</v>
      </c>
      <c r="B148" s="226" t="s">
        <v>126</v>
      </c>
      <c r="C148" s="210">
        <f t="shared" si="35"/>
        <v>158728394</v>
      </c>
      <c r="D148" s="210">
        <f t="shared" si="35"/>
        <v>163176000</v>
      </c>
      <c r="E148" s="210">
        <f t="shared" si="35"/>
        <v>163176000</v>
      </c>
      <c r="F148" s="92">
        <f t="shared" si="35"/>
        <v>163176000</v>
      </c>
      <c r="G148" s="210">
        <f>G149</f>
        <v>170000000</v>
      </c>
      <c r="H148" s="332">
        <f>G148/E148*100</f>
        <v>104.1819875471883</v>
      </c>
      <c r="I148" s="210">
        <f>I149</f>
        <v>180000000</v>
      </c>
      <c r="J148" s="349">
        <f>I148/G148*100</f>
        <v>105.88235294117648</v>
      </c>
      <c r="K148" s="210">
        <f>K149</f>
        <v>180000000</v>
      </c>
      <c r="L148" s="349">
        <f>K148/I148*100</f>
        <v>100</v>
      </c>
      <c r="N148" s="221"/>
      <c r="O148" s="221"/>
      <c r="P148" s="221"/>
    </row>
    <row r="149" spans="1:16" s="218" customFormat="1" ht="27">
      <c r="A149" s="216" t="s">
        <v>127</v>
      </c>
      <c r="B149" s="216" t="s">
        <v>149</v>
      </c>
      <c r="C149" s="217">
        <v>158728394</v>
      </c>
      <c r="D149" s="217">
        <v>163176000</v>
      </c>
      <c r="E149" s="217">
        <v>163176000</v>
      </c>
      <c r="F149" s="89">
        <v>163176000</v>
      </c>
      <c r="G149" s="217">
        <v>170000000</v>
      </c>
      <c r="H149" s="330">
        <f>G149/E149*100</f>
        <v>104.1819875471883</v>
      </c>
      <c r="I149" s="217">
        <v>180000000</v>
      </c>
      <c r="J149" s="350">
        <f>I149/G149*100</f>
        <v>105.88235294117648</v>
      </c>
      <c r="K149" s="217">
        <v>180000000</v>
      </c>
      <c r="L149" s="350">
        <f>K149/I149*100</f>
        <v>100</v>
      </c>
      <c r="N149" s="221"/>
      <c r="O149" s="221"/>
      <c r="P149" s="221"/>
    </row>
    <row r="150" spans="1:16" s="218" customFormat="1" ht="13.5">
      <c r="A150" s="244"/>
      <c r="B150" s="245"/>
      <c r="C150" s="217"/>
      <c r="D150" s="217"/>
      <c r="E150" s="217"/>
      <c r="F150" s="89"/>
      <c r="G150" s="217"/>
      <c r="H150" s="330"/>
      <c r="I150" s="217"/>
      <c r="J150" s="349"/>
      <c r="K150" s="217"/>
      <c r="L150" s="349"/>
      <c r="N150" s="221"/>
      <c r="O150" s="221"/>
      <c r="P150" s="221"/>
    </row>
    <row r="151" spans="1:16" s="218" customFormat="1" ht="12.75">
      <c r="A151" s="236" t="s">
        <v>235</v>
      </c>
      <c r="B151" s="226" t="s">
        <v>134</v>
      </c>
      <c r="C151" s="210">
        <f aca="true" t="shared" si="36" ref="C151:F153">C152</f>
        <v>3663793</v>
      </c>
      <c r="D151" s="210">
        <f t="shared" si="36"/>
        <v>3220000</v>
      </c>
      <c r="E151" s="210">
        <f t="shared" si="36"/>
        <v>3220000</v>
      </c>
      <c r="F151" s="92">
        <f t="shared" si="36"/>
        <v>3220000</v>
      </c>
      <c r="G151" s="210">
        <f>G152</f>
        <v>3500000</v>
      </c>
      <c r="H151" s="332">
        <f>G151/E151*100</f>
        <v>108.69565217391303</v>
      </c>
      <c r="I151" s="210">
        <f>I152</f>
        <v>3500000</v>
      </c>
      <c r="J151" s="332">
        <f>I151/G151*100</f>
        <v>100</v>
      </c>
      <c r="K151" s="210">
        <f>K152</f>
        <v>3500000</v>
      </c>
      <c r="L151" s="332">
        <f>K151/I151*100</f>
        <v>100</v>
      </c>
      <c r="N151" s="221"/>
      <c r="O151" s="221"/>
      <c r="P151" s="221"/>
    </row>
    <row r="152" spans="1:16" s="218" customFormat="1" ht="25.5">
      <c r="A152" s="228">
        <v>37</v>
      </c>
      <c r="B152" s="226" t="s">
        <v>129</v>
      </c>
      <c r="C152" s="210">
        <f t="shared" si="36"/>
        <v>3663793</v>
      </c>
      <c r="D152" s="210">
        <f t="shared" si="36"/>
        <v>3220000</v>
      </c>
      <c r="E152" s="210">
        <f t="shared" si="36"/>
        <v>3220000</v>
      </c>
      <c r="F152" s="92">
        <f t="shared" si="36"/>
        <v>3220000</v>
      </c>
      <c r="G152" s="210">
        <f>G153</f>
        <v>3500000</v>
      </c>
      <c r="H152" s="332">
        <f>G152/E152*100</f>
        <v>108.69565217391303</v>
      </c>
      <c r="I152" s="210">
        <f>I153</f>
        <v>3500000</v>
      </c>
      <c r="J152" s="332">
        <f>I152/G152*100</f>
        <v>100</v>
      </c>
      <c r="K152" s="210">
        <f>K153</f>
        <v>3500000</v>
      </c>
      <c r="L152" s="332">
        <f>K152/I152*100</f>
        <v>100</v>
      </c>
      <c r="N152" s="221"/>
      <c r="O152" s="221"/>
      <c r="P152" s="221"/>
    </row>
    <row r="153" spans="1:16" s="218" customFormat="1" ht="12.75">
      <c r="A153" s="226">
        <v>371</v>
      </c>
      <c r="B153" s="226" t="s">
        <v>126</v>
      </c>
      <c r="C153" s="210">
        <f t="shared" si="36"/>
        <v>3663793</v>
      </c>
      <c r="D153" s="210">
        <f t="shared" si="36"/>
        <v>3220000</v>
      </c>
      <c r="E153" s="210">
        <f t="shared" si="36"/>
        <v>3220000</v>
      </c>
      <c r="F153" s="92">
        <f t="shared" si="36"/>
        <v>3220000</v>
      </c>
      <c r="G153" s="210">
        <f>G154</f>
        <v>3500000</v>
      </c>
      <c r="H153" s="332">
        <f>G153/E153*100</f>
        <v>108.69565217391303</v>
      </c>
      <c r="I153" s="210">
        <f>I154</f>
        <v>3500000</v>
      </c>
      <c r="J153" s="332">
        <f>I153/G153*100</f>
        <v>100</v>
      </c>
      <c r="K153" s="210">
        <f>K154</f>
        <v>3500000</v>
      </c>
      <c r="L153" s="332">
        <f>K153/I153*100</f>
        <v>100</v>
      </c>
      <c r="N153" s="221"/>
      <c r="O153" s="221"/>
      <c r="P153" s="221"/>
    </row>
    <row r="154" spans="1:16" s="218" customFormat="1" ht="27">
      <c r="A154" s="215" t="s">
        <v>127</v>
      </c>
      <c r="B154" s="216" t="s">
        <v>149</v>
      </c>
      <c r="C154" s="217">
        <v>3663793</v>
      </c>
      <c r="D154" s="217">
        <v>3220000</v>
      </c>
      <c r="E154" s="217">
        <v>3220000</v>
      </c>
      <c r="F154" s="89">
        <v>3220000</v>
      </c>
      <c r="G154" s="217">
        <v>3500000</v>
      </c>
      <c r="H154" s="330">
        <f>G154/E154*100</f>
        <v>108.69565217391303</v>
      </c>
      <c r="I154" s="217">
        <v>3500000</v>
      </c>
      <c r="J154" s="330">
        <f>I154/G154*100</f>
        <v>100</v>
      </c>
      <c r="K154" s="217">
        <v>3500000</v>
      </c>
      <c r="L154" s="330">
        <f>K154/I154*100</f>
        <v>100</v>
      </c>
      <c r="N154" s="221"/>
      <c r="O154" s="221"/>
      <c r="P154" s="221"/>
    </row>
    <row r="155" spans="1:16" s="218" customFormat="1" ht="13.5">
      <c r="A155" s="215"/>
      <c r="B155" s="216"/>
      <c r="C155" s="217"/>
      <c r="D155" s="217"/>
      <c r="E155" s="217"/>
      <c r="F155" s="89"/>
      <c r="G155" s="217"/>
      <c r="H155" s="330"/>
      <c r="I155" s="217"/>
      <c r="J155" s="350"/>
      <c r="K155" s="217"/>
      <c r="L155" s="350"/>
      <c r="N155" s="221"/>
      <c r="O155" s="221"/>
      <c r="P155" s="221"/>
    </row>
    <row r="156" spans="1:16" s="242" customFormat="1" ht="24.75" customHeight="1">
      <c r="A156" s="219" t="s">
        <v>236</v>
      </c>
      <c r="B156" s="226" t="s">
        <v>221</v>
      </c>
      <c r="C156" s="210">
        <f aca="true" t="shared" si="37" ref="C156:K157">C157</f>
        <v>19332313</v>
      </c>
      <c r="D156" s="210">
        <f t="shared" si="37"/>
        <v>30000000</v>
      </c>
      <c r="E156" s="210">
        <f t="shared" si="37"/>
        <v>30000000</v>
      </c>
      <c r="F156" s="92">
        <f t="shared" si="37"/>
        <v>25000000</v>
      </c>
      <c r="G156" s="210">
        <f t="shared" si="37"/>
        <v>25000000</v>
      </c>
      <c r="H156" s="332">
        <f>G156/E156*100</f>
        <v>83.33333333333334</v>
      </c>
      <c r="I156" s="210">
        <f t="shared" si="37"/>
        <v>30000000</v>
      </c>
      <c r="J156" s="332">
        <f>I156/G156*100</f>
        <v>120</v>
      </c>
      <c r="K156" s="210">
        <f t="shared" si="37"/>
        <v>30000000</v>
      </c>
      <c r="L156" s="332">
        <f>K156/I156*100</f>
        <v>100</v>
      </c>
      <c r="N156" s="241"/>
      <c r="O156" s="241"/>
      <c r="P156" s="241"/>
    </row>
    <row r="157" spans="1:16" s="218" customFormat="1" ht="25.5">
      <c r="A157" s="228">
        <v>37</v>
      </c>
      <c r="B157" s="226" t="s">
        <v>129</v>
      </c>
      <c r="C157" s="210">
        <f>C158</f>
        <v>19332313</v>
      </c>
      <c r="D157" s="210">
        <f>D158</f>
        <v>30000000</v>
      </c>
      <c r="E157" s="210">
        <f>E158</f>
        <v>30000000</v>
      </c>
      <c r="F157" s="92">
        <f>F158</f>
        <v>25000000</v>
      </c>
      <c r="G157" s="210">
        <f t="shared" si="37"/>
        <v>25000000</v>
      </c>
      <c r="H157" s="332">
        <f>G157/E157*100</f>
        <v>83.33333333333334</v>
      </c>
      <c r="I157" s="210">
        <f t="shared" si="37"/>
        <v>30000000</v>
      </c>
      <c r="J157" s="332">
        <f>I157/G157*100</f>
        <v>120</v>
      </c>
      <c r="K157" s="210">
        <f t="shared" si="37"/>
        <v>30000000</v>
      </c>
      <c r="L157" s="332">
        <f>K157/I157*100</f>
        <v>100</v>
      </c>
      <c r="N157" s="221"/>
      <c r="O157" s="221"/>
      <c r="P157" s="221"/>
    </row>
    <row r="158" spans="1:16" s="218" customFormat="1" ht="12.75">
      <c r="A158" s="226">
        <v>371</v>
      </c>
      <c r="B158" s="226" t="s">
        <v>126</v>
      </c>
      <c r="C158" s="210">
        <f aca="true" t="shared" si="38" ref="C158:K158">SUM(C159)</f>
        <v>19332313</v>
      </c>
      <c r="D158" s="210">
        <f t="shared" si="38"/>
        <v>30000000</v>
      </c>
      <c r="E158" s="210">
        <f t="shared" si="38"/>
        <v>30000000</v>
      </c>
      <c r="F158" s="92">
        <f t="shared" si="38"/>
        <v>25000000</v>
      </c>
      <c r="G158" s="210">
        <f t="shared" si="38"/>
        <v>25000000</v>
      </c>
      <c r="H158" s="332">
        <f>G158/E158*100</f>
        <v>83.33333333333334</v>
      </c>
      <c r="I158" s="210">
        <f t="shared" si="38"/>
        <v>30000000</v>
      </c>
      <c r="J158" s="332">
        <f>I158/G158*100</f>
        <v>120</v>
      </c>
      <c r="K158" s="210">
        <f t="shared" si="38"/>
        <v>30000000</v>
      </c>
      <c r="L158" s="332">
        <f>K158/I158*100</f>
        <v>100</v>
      </c>
      <c r="N158" s="221"/>
      <c r="O158" s="221"/>
      <c r="P158" s="221"/>
    </row>
    <row r="159" spans="1:16" s="218" customFormat="1" ht="27">
      <c r="A159" s="215" t="s">
        <v>127</v>
      </c>
      <c r="B159" s="216" t="s">
        <v>149</v>
      </c>
      <c r="C159" s="217">
        <v>19332313</v>
      </c>
      <c r="D159" s="217">
        <v>30000000</v>
      </c>
      <c r="E159" s="217">
        <v>30000000</v>
      </c>
      <c r="F159" s="89">
        <v>25000000</v>
      </c>
      <c r="G159" s="217">
        <v>25000000</v>
      </c>
      <c r="H159" s="330">
        <f>G159/E159*100</f>
        <v>83.33333333333334</v>
      </c>
      <c r="I159" s="217">
        <v>30000000</v>
      </c>
      <c r="J159" s="330">
        <f>I159/G159*100</f>
        <v>120</v>
      </c>
      <c r="K159" s="217">
        <v>30000000</v>
      </c>
      <c r="L159" s="330">
        <f>K159/I159*100</f>
        <v>100</v>
      </c>
      <c r="N159" s="221"/>
      <c r="O159" s="221"/>
      <c r="P159" s="221"/>
    </row>
    <row r="160" spans="1:16" s="218" customFormat="1" ht="13.5">
      <c r="A160" s="244"/>
      <c r="B160" s="245"/>
      <c r="C160" s="217"/>
      <c r="D160" s="217"/>
      <c r="E160" s="217"/>
      <c r="F160" s="89"/>
      <c r="G160" s="217"/>
      <c r="H160" s="330"/>
      <c r="I160" s="217"/>
      <c r="J160" s="349"/>
      <c r="K160" s="217"/>
      <c r="L160" s="349"/>
      <c r="N160" s="221"/>
      <c r="O160" s="221"/>
      <c r="P160" s="221"/>
    </row>
    <row r="161" spans="1:16" s="218" customFormat="1" ht="12.75">
      <c r="A161" s="246" t="s">
        <v>237</v>
      </c>
      <c r="B161" s="226" t="s">
        <v>135</v>
      </c>
      <c r="C161" s="210">
        <f aca="true" t="shared" si="39" ref="C161:F163">C162</f>
        <v>1603532</v>
      </c>
      <c r="D161" s="210">
        <f t="shared" si="39"/>
        <v>276000</v>
      </c>
      <c r="E161" s="210">
        <f t="shared" si="39"/>
        <v>276000</v>
      </c>
      <c r="F161" s="92">
        <f t="shared" si="39"/>
        <v>276000</v>
      </c>
      <c r="G161" s="210">
        <f>G162</f>
        <v>100000</v>
      </c>
      <c r="H161" s="332">
        <f>G161/E161*100</f>
        <v>36.231884057971016</v>
      </c>
      <c r="I161" s="210">
        <f>I162</f>
        <v>0</v>
      </c>
      <c r="J161" s="349">
        <f aca="true" t="shared" si="40" ref="J161:J171">I161/G161*100</f>
        <v>0</v>
      </c>
      <c r="K161" s="210">
        <f>K162</f>
        <v>0</v>
      </c>
      <c r="L161" s="349" t="e">
        <f>K161/I161*100</f>
        <v>#DIV/0!</v>
      </c>
      <c r="N161" s="221"/>
      <c r="O161" s="221"/>
      <c r="P161" s="221"/>
    </row>
    <row r="162" spans="1:16" s="218" customFormat="1" ht="25.5">
      <c r="A162" s="228">
        <v>37</v>
      </c>
      <c r="B162" s="226" t="s">
        <v>129</v>
      </c>
      <c r="C162" s="210">
        <f t="shared" si="39"/>
        <v>1603532</v>
      </c>
      <c r="D162" s="210">
        <f t="shared" si="39"/>
        <v>276000</v>
      </c>
      <c r="E162" s="210">
        <f t="shared" si="39"/>
        <v>276000</v>
      </c>
      <c r="F162" s="92">
        <f t="shared" si="39"/>
        <v>276000</v>
      </c>
      <c r="G162" s="210">
        <f>G163</f>
        <v>100000</v>
      </c>
      <c r="H162" s="332">
        <f>G162/E162*100</f>
        <v>36.231884057971016</v>
      </c>
      <c r="I162" s="210">
        <f>I163</f>
        <v>0</v>
      </c>
      <c r="J162" s="349">
        <f t="shared" si="40"/>
        <v>0</v>
      </c>
      <c r="K162" s="210">
        <f>K163</f>
        <v>0</v>
      </c>
      <c r="L162" s="349" t="e">
        <f>K162/I162*100</f>
        <v>#DIV/0!</v>
      </c>
      <c r="N162" s="221"/>
      <c r="O162" s="221"/>
      <c r="P162" s="221"/>
    </row>
    <row r="163" spans="1:16" s="218" customFormat="1" ht="12.75">
      <c r="A163" s="226">
        <v>371</v>
      </c>
      <c r="B163" s="226" t="s">
        <v>126</v>
      </c>
      <c r="C163" s="210">
        <f t="shared" si="39"/>
        <v>1603532</v>
      </c>
      <c r="D163" s="210">
        <f t="shared" si="39"/>
        <v>276000</v>
      </c>
      <c r="E163" s="210">
        <f t="shared" si="39"/>
        <v>276000</v>
      </c>
      <c r="F163" s="92">
        <f t="shared" si="39"/>
        <v>276000</v>
      </c>
      <c r="G163" s="210">
        <f>G164</f>
        <v>100000</v>
      </c>
      <c r="H163" s="332">
        <f>G163/E163*100</f>
        <v>36.231884057971016</v>
      </c>
      <c r="I163" s="210">
        <f>I164</f>
        <v>0</v>
      </c>
      <c r="J163" s="349">
        <f t="shared" si="40"/>
        <v>0</v>
      </c>
      <c r="K163" s="210">
        <f>K164</f>
        <v>0</v>
      </c>
      <c r="L163" s="349" t="e">
        <f>K163/I163*100</f>
        <v>#DIV/0!</v>
      </c>
      <c r="N163" s="221"/>
      <c r="O163" s="221"/>
      <c r="P163" s="221"/>
    </row>
    <row r="164" spans="1:16" s="218" customFormat="1" ht="27">
      <c r="A164" s="215" t="s">
        <v>127</v>
      </c>
      <c r="B164" s="216" t="s">
        <v>149</v>
      </c>
      <c r="C164" s="217">
        <v>1603532</v>
      </c>
      <c r="D164" s="217">
        <v>276000</v>
      </c>
      <c r="E164" s="217">
        <v>276000</v>
      </c>
      <c r="F164" s="89">
        <v>276000</v>
      </c>
      <c r="G164" s="217">
        <v>100000</v>
      </c>
      <c r="H164" s="330">
        <f>G164/E164*100</f>
        <v>36.231884057971016</v>
      </c>
      <c r="I164" s="217"/>
      <c r="J164" s="350">
        <f t="shared" si="40"/>
        <v>0</v>
      </c>
      <c r="K164" s="217"/>
      <c r="L164" s="350" t="e">
        <f>K164/I164*100</f>
        <v>#DIV/0!</v>
      </c>
      <c r="N164" s="221"/>
      <c r="O164" s="221"/>
      <c r="P164" s="221"/>
    </row>
    <row r="165" spans="1:16" s="218" customFormat="1" ht="13.5">
      <c r="A165" s="215"/>
      <c r="B165" s="216"/>
      <c r="C165" s="217"/>
      <c r="D165" s="217"/>
      <c r="E165" s="217"/>
      <c r="F165" s="89"/>
      <c r="G165" s="217"/>
      <c r="H165" s="330"/>
      <c r="I165" s="217"/>
      <c r="J165" s="350"/>
      <c r="K165" s="217"/>
      <c r="L165" s="350"/>
      <c r="N165" s="221"/>
      <c r="O165" s="221"/>
      <c r="P165" s="221"/>
    </row>
    <row r="166" spans="1:16" s="218" customFormat="1" ht="33.75" customHeight="1">
      <c r="A166" s="236" t="s">
        <v>238</v>
      </c>
      <c r="B166" s="253" t="s">
        <v>185</v>
      </c>
      <c r="C166" s="210">
        <f aca="true" t="shared" si="41" ref="C166:K167">C167</f>
        <v>92496356</v>
      </c>
      <c r="D166" s="210">
        <f t="shared" si="41"/>
        <v>87400000</v>
      </c>
      <c r="E166" s="210">
        <f t="shared" si="41"/>
        <v>87400000</v>
      </c>
      <c r="F166" s="92">
        <f t="shared" si="41"/>
        <v>97400000</v>
      </c>
      <c r="G166" s="210">
        <f t="shared" si="41"/>
        <v>102000000</v>
      </c>
      <c r="H166" s="332">
        <f aca="true" t="shared" si="42" ref="H166:H171">G166/E166*100</f>
        <v>116.70480549199085</v>
      </c>
      <c r="I166" s="210">
        <f t="shared" si="41"/>
        <v>105000000</v>
      </c>
      <c r="J166" s="349">
        <f t="shared" si="40"/>
        <v>102.94117647058823</v>
      </c>
      <c r="K166" s="210">
        <f t="shared" si="41"/>
        <v>108000000</v>
      </c>
      <c r="L166" s="349">
        <f aca="true" t="shared" si="43" ref="L166:L171">K166/I166*100</f>
        <v>102.85714285714285</v>
      </c>
      <c r="N166" s="221"/>
      <c r="O166" s="221"/>
      <c r="P166" s="221"/>
    </row>
    <row r="167" spans="1:16" s="218" customFormat="1" ht="25.5">
      <c r="A167" s="228">
        <v>37</v>
      </c>
      <c r="B167" s="226" t="s">
        <v>129</v>
      </c>
      <c r="C167" s="210">
        <f t="shared" si="41"/>
        <v>92496356</v>
      </c>
      <c r="D167" s="210">
        <f t="shared" si="41"/>
        <v>87400000</v>
      </c>
      <c r="E167" s="210">
        <f t="shared" si="41"/>
        <v>87400000</v>
      </c>
      <c r="F167" s="92">
        <f t="shared" si="41"/>
        <v>97400000</v>
      </c>
      <c r="G167" s="210">
        <f t="shared" si="41"/>
        <v>102000000</v>
      </c>
      <c r="H167" s="332">
        <f t="shared" si="42"/>
        <v>116.70480549199085</v>
      </c>
      <c r="I167" s="210">
        <f t="shared" si="41"/>
        <v>105000000</v>
      </c>
      <c r="J167" s="349">
        <f t="shared" si="40"/>
        <v>102.94117647058823</v>
      </c>
      <c r="K167" s="210">
        <f t="shared" si="41"/>
        <v>108000000</v>
      </c>
      <c r="L167" s="349">
        <f t="shared" si="43"/>
        <v>102.85714285714285</v>
      </c>
      <c r="N167" s="221"/>
      <c r="O167" s="221"/>
      <c r="P167" s="221"/>
    </row>
    <row r="168" spans="1:16" s="218" customFormat="1" ht="12.75">
      <c r="A168" s="226">
        <v>371</v>
      </c>
      <c r="B168" s="226" t="s">
        <v>126</v>
      </c>
      <c r="C168" s="210">
        <f>SUM(C169:C171)</f>
        <v>92496356</v>
      </c>
      <c r="D168" s="210">
        <f>SUM(D169:D171)</f>
        <v>87400000</v>
      </c>
      <c r="E168" s="210">
        <f>SUM(E169:E171)</f>
        <v>87400000</v>
      </c>
      <c r="F168" s="92">
        <f>SUM(F169:F171)</f>
        <v>97400000</v>
      </c>
      <c r="G168" s="210">
        <f>SUM(G169:G171)</f>
        <v>102000000</v>
      </c>
      <c r="H168" s="332">
        <f t="shared" si="42"/>
        <v>116.70480549199085</v>
      </c>
      <c r="I168" s="210">
        <f>SUM(I169:I171)</f>
        <v>105000000</v>
      </c>
      <c r="J168" s="349">
        <f t="shared" si="40"/>
        <v>102.94117647058823</v>
      </c>
      <c r="K168" s="210">
        <f>SUM(K169:K171)</f>
        <v>108000000</v>
      </c>
      <c r="L168" s="349">
        <f t="shared" si="43"/>
        <v>102.85714285714285</v>
      </c>
      <c r="M168" s="221"/>
      <c r="N168" s="221"/>
      <c r="O168" s="221"/>
      <c r="P168" s="221"/>
    </row>
    <row r="169" spans="1:16" s="218" customFormat="1" ht="27">
      <c r="A169" s="231">
        <v>3711</v>
      </c>
      <c r="B169" s="216" t="s">
        <v>149</v>
      </c>
      <c r="C169" s="217">
        <v>10024912</v>
      </c>
      <c r="D169" s="217">
        <v>8832000</v>
      </c>
      <c r="E169" s="217">
        <v>8832000</v>
      </c>
      <c r="F169" s="89">
        <v>9832000</v>
      </c>
      <c r="G169" s="217">
        <v>11000000</v>
      </c>
      <c r="H169" s="330">
        <f t="shared" si="42"/>
        <v>124.54710144927536</v>
      </c>
      <c r="I169" s="217">
        <v>11400000</v>
      </c>
      <c r="J169" s="350">
        <f t="shared" si="40"/>
        <v>103.63636363636364</v>
      </c>
      <c r="K169" s="217">
        <v>11700000</v>
      </c>
      <c r="L169" s="350">
        <f t="shared" si="43"/>
        <v>102.63157894736842</v>
      </c>
      <c r="M169" s="221"/>
      <c r="N169" s="227"/>
      <c r="O169" s="221"/>
      <c r="P169" s="221"/>
    </row>
    <row r="170" spans="1:16" s="218" customFormat="1" ht="27">
      <c r="A170" s="215" t="s">
        <v>133</v>
      </c>
      <c r="B170" s="216" t="s">
        <v>148</v>
      </c>
      <c r="C170" s="217">
        <v>51450184</v>
      </c>
      <c r="D170" s="217">
        <v>48208000</v>
      </c>
      <c r="E170" s="217">
        <v>48208000</v>
      </c>
      <c r="F170" s="89">
        <v>53208000</v>
      </c>
      <c r="G170" s="217">
        <v>56800000</v>
      </c>
      <c r="H170" s="330">
        <f t="shared" si="42"/>
        <v>117.82276800531034</v>
      </c>
      <c r="I170" s="217">
        <v>58400000</v>
      </c>
      <c r="J170" s="350">
        <f t="shared" si="40"/>
        <v>102.8169014084507</v>
      </c>
      <c r="K170" s="217">
        <v>60100000</v>
      </c>
      <c r="L170" s="350">
        <f t="shared" si="43"/>
        <v>102.91095890410959</v>
      </c>
      <c r="M170" s="221"/>
      <c r="N170" s="227"/>
      <c r="O170" s="221"/>
      <c r="P170" s="221"/>
    </row>
    <row r="171" spans="1:16" s="218" customFormat="1" ht="13.5">
      <c r="A171" s="233">
        <v>3714</v>
      </c>
      <c r="B171" s="234" t="s">
        <v>147</v>
      </c>
      <c r="C171" s="235">
        <v>31021260</v>
      </c>
      <c r="D171" s="235">
        <v>30360000</v>
      </c>
      <c r="E171" s="235">
        <v>30360000</v>
      </c>
      <c r="F171" s="109">
        <v>34360000</v>
      </c>
      <c r="G171" s="235">
        <v>34200000</v>
      </c>
      <c r="H171" s="333">
        <f t="shared" si="42"/>
        <v>112.64822134387352</v>
      </c>
      <c r="I171" s="235">
        <v>35200000</v>
      </c>
      <c r="J171" s="350">
        <f t="shared" si="40"/>
        <v>102.92397660818713</v>
      </c>
      <c r="K171" s="235">
        <v>36200000</v>
      </c>
      <c r="L171" s="350">
        <f t="shared" si="43"/>
        <v>102.84090909090908</v>
      </c>
      <c r="M171" s="221"/>
      <c r="N171" s="227"/>
      <c r="O171" s="221"/>
      <c r="P171" s="221"/>
    </row>
    <row r="172" spans="1:16" s="218" customFormat="1" ht="13.5">
      <c r="A172" s="244"/>
      <c r="B172" s="193"/>
      <c r="C172" s="217"/>
      <c r="D172" s="217"/>
      <c r="E172" s="217"/>
      <c r="F172" s="89"/>
      <c r="G172" s="217"/>
      <c r="H172" s="330"/>
      <c r="I172" s="217"/>
      <c r="J172" s="349"/>
      <c r="K172" s="217"/>
      <c r="L172" s="349"/>
      <c r="N172" s="221"/>
      <c r="O172" s="221"/>
      <c r="P172" s="221"/>
    </row>
    <row r="173" spans="1:16" s="218" customFormat="1" ht="38.25">
      <c r="A173" s="236" t="s">
        <v>239</v>
      </c>
      <c r="B173" s="253" t="s">
        <v>165</v>
      </c>
      <c r="C173" s="210">
        <f aca="true" t="shared" si="44" ref="C173:K174">C174</f>
        <v>148882272</v>
      </c>
      <c r="D173" s="210">
        <f t="shared" si="44"/>
        <v>179400000</v>
      </c>
      <c r="E173" s="210">
        <f t="shared" si="44"/>
        <v>179400000</v>
      </c>
      <c r="F173" s="92">
        <f t="shared" si="44"/>
        <v>179400000</v>
      </c>
      <c r="G173" s="210">
        <f t="shared" si="44"/>
        <v>179083000</v>
      </c>
      <c r="H173" s="332">
        <f>G173/E173*100</f>
        <v>99.82329988851728</v>
      </c>
      <c r="I173" s="210">
        <f t="shared" si="44"/>
        <v>185000000</v>
      </c>
      <c r="J173" s="349">
        <f>I173/G173*100</f>
        <v>103.30405454454079</v>
      </c>
      <c r="K173" s="210">
        <f t="shared" si="44"/>
        <v>185000000</v>
      </c>
      <c r="L173" s="349">
        <f>K173/I173*100</f>
        <v>100</v>
      </c>
      <c r="M173" s="221"/>
      <c r="N173" s="221"/>
      <c r="O173" s="221"/>
      <c r="P173" s="221"/>
    </row>
    <row r="174" spans="1:16" s="218" customFormat="1" ht="25.5">
      <c r="A174" s="228">
        <v>37</v>
      </c>
      <c r="B174" s="226" t="s">
        <v>129</v>
      </c>
      <c r="C174" s="210">
        <f t="shared" si="44"/>
        <v>148882272</v>
      </c>
      <c r="D174" s="210">
        <f t="shared" si="44"/>
        <v>179400000</v>
      </c>
      <c r="E174" s="210">
        <f t="shared" si="44"/>
        <v>179400000</v>
      </c>
      <c r="F174" s="92">
        <f t="shared" si="44"/>
        <v>179400000</v>
      </c>
      <c r="G174" s="210">
        <f t="shared" si="44"/>
        <v>179083000</v>
      </c>
      <c r="H174" s="332">
        <f>G174/E174*100</f>
        <v>99.82329988851728</v>
      </c>
      <c r="I174" s="210">
        <f t="shared" si="44"/>
        <v>185000000</v>
      </c>
      <c r="J174" s="349">
        <f>I174/G174*100</f>
        <v>103.30405454454079</v>
      </c>
      <c r="K174" s="210">
        <f t="shared" si="44"/>
        <v>185000000</v>
      </c>
      <c r="L174" s="349">
        <f>K174/I174*100</f>
        <v>100</v>
      </c>
      <c r="N174" s="221"/>
      <c r="O174" s="221"/>
      <c r="P174" s="221"/>
    </row>
    <row r="175" spans="1:16" s="218" customFormat="1" ht="12.75">
      <c r="A175" s="226">
        <v>371</v>
      </c>
      <c r="B175" s="226" t="s">
        <v>126</v>
      </c>
      <c r="C175" s="210">
        <f>SUM(C176)</f>
        <v>148882272</v>
      </c>
      <c r="D175" s="210">
        <f>SUM(D176)</f>
        <v>179400000</v>
      </c>
      <c r="E175" s="210">
        <f>SUM(E176)</f>
        <v>179400000</v>
      </c>
      <c r="F175" s="92">
        <f>SUM(F176)</f>
        <v>179400000</v>
      </c>
      <c r="G175" s="210">
        <f>SUM(G176)</f>
        <v>179083000</v>
      </c>
      <c r="H175" s="332">
        <f>G175/E175*100</f>
        <v>99.82329988851728</v>
      </c>
      <c r="I175" s="210">
        <f>SUM(I176)</f>
        <v>185000000</v>
      </c>
      <c r="J175" s="349">
        <f>I175/G175*100</f>
        <v>103.30405454454079</v>
      </c>
      <c r="K175" s="210">
        <f>SUM(K176)</f>
        <v>185000000</v>
      </c>
      <c r="L175" s="349">
        <f>K175/I175*100</f>
        <v>100</v>
      </c>
      <c r="N175" s="221"/>
      <c r="O175" s="221"/>
      <c r="P175" s="221"/>
    </row>
    <row r="176" spans="1:16" s="218" customFormat="1" ht="27">
      <c r="A176" s="215" t="s">
        <v>127</v>
      </c>
      <c r="B176" s="216" t="s">
        <v>149</v>
      </c>
      <c r="C176" s="217">
        <f>148882272</f>
        <v>148882272</v>
      </c>
      <c r="D176" s="217">
        <v>179400000</v>
      </c>
      <c r="E176" s="217">
        <v>179400000</v>
      </c>
      <c r="F176" s="89">
        <v>179400000</v>
      </c>
      <c r="G176" s="217">
        <v>179083000</v>
      </c>
      <c r="H176" s="330">
        <f>G176/E176*100</f>
        <v>99.82329988851728</v>
      </c>
      <c r="I176" s="217">
        <v>185000000</v>
      </c>
      <c r="J176" s="350">
        <f>I176/G176*100</f>
        <v>103.30405454454079</v>
      </c>
      <c r="K176" s="217">
        <v>185000000</v>
      </c>
      <c r="L176" s="350">
        <f>K176/I176*100</f>
        <v>100</v>
      </c>
      <c r="N176" s="221"/>
      <c r="O176" s="221"/>
      <c r="P176" s="221"/>
    </row>
    <row r="177" spans="1:16" s="218" customFormat="1" ht="13.5">
      <c r="A177" s="244"/>
      <c r="B177" s="193"/>
      <c r="C177" s="217"/>
      <c r="D177" s="217"/>
      <c r="E177" s="217"/>
      <c r="F177" s="89"/>
      <c r="G177" s="217"/>
      <c r="H177" s="330"/>
      <c r="I177" s="217"/>
      <c r="J177" s="349"/>
      <c r="K177" s="217"/>
      <c r="L177" s="349"/>
      <c r="N177" s="221"/>
      <c r="O177" s="221"/>
      <c r="P177" s="221"/>
    </row>
    <row r="178" spans="1:16" s="218" customFormat="1" ht="12.75">
      <c r="A178" s="246" t="s">
        <v>240</v>
      </c>
      <c r="B178" s="254" t="s">
        <v>143</v>
      </c>
      <c r="C178" s="210">
        <f>C179+C183</f>
        <v>5811281</v>
      </c>
      <c r="D178" s="210">
        <f>D179+D183</f>
        <v>10120000</v>
      </c>
      <c r="E178" s="210">
        <f>E179+E183</f>
        <v>10120000</v>
      </c>
      <c r="F178" s="92">
        <f>F179+F183</f>
        <v>4000000</v>
      </c>
      <c r="G178" s="210">
        <f>G179+G183</f>
        <v>6000000</v>
      </c>
      <c r="H178" s="332">
        <f aca="true" t="shared" si="45" ref="H178:H185">G178/E178*100</f>
        <v>59.28853754940712</v>
      </c>
      <c r="I178" s="210">
        <f>I179+I183</f>
        <v>6000000</v>
      </c>
      <c r="J178" s="349">
        <f>I178/G178*100</f>
        <v>100</v>
      </c>
      <c r="K178" s="210">
        <f>K179+K183</f>
        <v>6000000</v>
      </c>
      <c r="L178" s="349">
        <f>K178/I178*100</f>
        <v>100</v>
      </c>
      <c r="N178" s="221"/>
      <c r="O178" s="221"/>
      <c r="P178" s="221"/>
    </row>
    <row r="179" spans="1:16" s="218" customFormat="1" ht="12.75">
      <c r="A179" s="228">
        <v>38</v>
      </c>
      <c r="B179" s="226" t="s">
        <v>217</v>
      </c>
      <c r="C179" s="210">
        <f aca="true" t="shared" si="46" ref="C179:K179">C180</f>
        <v>5811281</v>
      </c>
      <c r="D179" s="210">
        <f t="shared" si="46"/>
        <v>10120000</v>
      </c>
      <c r="E179" s="210">
        <f t="shared" si="46"/>
        <v>10120000</v>
      </c>
      <c r="F179" s="92">
        <f t="shared" si="46"/>
        <v>4000000</v>
      </c>
      <c r="G179" s="210">
        <f t="shared" si="46"/>
        <v>6000000</v>
      </c>
      <c r="H179" s="332">
        <f t="shared" si="45"/>
        <v>59.28853754940712</v>
      </c>
      <c r="I179" s="210">
        <f t="shared" si="46"/>
        <v>6000000</v>
      </c>
      <c r="J179" s="349">
        <f>I179/G179*100</f>
        <v>100</v>
      </c>
      <c r="K179" s="210">
        <f t="shared" si="46"/>
        <v>6000000</v>
      </c>
      <c r="L179" s="349">
        <f>K179/I179*100</f>
        <v>100</v>
      </c>
      <c r="N179" s="221"/>
      <c r="O179" s="221"/>
      <c r="P179" s="221"/>
    </row>
    <row r="180" spans="1:16" s="218" customFormat="1" ht="12.75">
      <c r="A180" s="226">
        <v>383</v>
      </c>
      <c r="B180" s="226" t="s">
        <v>218</v>
      </c>
      <c r="C180" s="210">
        <f>SUM(C181:C182)</f>
        <v>5811281</v>
      </c>
      <c r="D180" s="210">
        <f>SUM(D181:D182)</f>
        <v>10120000</v>
      </c>
      <c r="E180" s="210">
        <f>SUM(E181:E182)</f>
        <v>10120000</v>
      </c>
      <c r="F180" s="92">
        <f>SUM(F181:F182)</f>
        <v>4000000</v>
      </c>
      <c r="G180" s="210">
        <f>SUM(G181:G182)</f>
        <v>6000000</v>
      </c>
      <c r="H180" s="332">
        <f t="shared" si="45"/>
        <v>59.28853754940712</v>
      </c>
      <c r="I180" s="210">
        <f>SUM(I181:I182)</f>
        <v>6000000</v>
      </c>
      <c r="J180" s="349">
        <f>I180/G180*100</f>
        <v>100</v>
      </c>
      <c r="K180" s="210">
        <f>SUM(K181:K182)</f>
        <v>6000000</v>
      </c>
      <c r="L180" s="349">
        <f>K180/I180*100</f>
        <v>100</v>
      </c>
      <c r="N180" s="221"/>
      <c r="O180" s="221"/>
      <c r="P180" s="221"/>
    </row>
    <row r="181" spans="1:16" s="218" customFormat="1" ht="13.5">
      <c r="A181" s="255">
        <v>3831</v>
      </c>
      <c r="B181" s="216" t="s">
        <v>144</v>
      </c>
      <c r="C181" s="217">
        <v>5811281</v>
      </c>
      <c r="D181" s="217">
        <v>10120000</v>
      </c>
      <c r="E181" s="217">
        <v>10120000</v>
      </c>
      <c r="F181" s="89">
        <v>4000000</v>
      </c>
      <c r="G181" s="217">
        <v>6000000</v>
      </c>
      <c r="H181" s="330">
        <f t="shared" si="45"/>
        <v>59.28853754940712</v>
      </c>
      <c r="I181" s="217">
        <v>6000000</v>
      </c>
      <c r="J181" s="350">
        <f>I181/G181*100</f>
        <v>100</v>
      </c>
      <c r="K181" s="217">
        <v>6000000</v>
      </c>
      <c r="L181" s="350">
        <f>K181/I181*100</f>
        <v>100</v>
      </c>
      <c r="N181" s="221"/>
      <c r="O181" s="221"/>
      <c r="P181" s="221"/>
    </row>
    <row r="182" spans="1:16" s="218" customFormat="1" ht="13.5" hidden="1">
      <c r="A182" s="255">
        <v>3832</v>
      </c>
      <c r="B182" s="216" t="s">
        <v>213</v>
      </c>
      <c r="C182" s="217"/>
      <c r="D182" s="217"/>
      <c r="E182" s="217"/>
      <c r="F182" s="89"/>
      <c r="G182" s="217"/>
      <c r="H182" s="330" t="e">
        <f t="shared" si="45"/>
        <v>#DIV/0!</v>
      </c>
      <c r="I182" s="217"/>
      <c r="J182" s="350"/>
      <c r="K182" s="217"/>
      <c r="L182" s="350"/>
      <c r="N182" s="221"/>
      <c r="O182" s="221"/>
      <c r="P182" s="221"/>
    </row>
    <row r="183" spans="1:16" s="218" customFormat="1" ht="12.75" hidden="1">
      <c r="A183" s="256">
        <v>32</v>
      </c>
      <c r="B183" s="236" t="s">
        <v>5</v>
      </c>
      <c r="C183" s="210"/>
      <c r="D183" s="210">
        <f aca="true" t="shared" si="47" ref="D183:K184">SUM(D184)</f>
        <v>0</v>
      </c>
      <c r="E183" s="210">
        <f t="shared" si="47"/>
        <v>0</v>
      </c>
      <c r="F183" s="92">
        <f t="shared" si="47"/>
        <v>0</v>
      </c>
      <c r="G183" s="210">
        <f t="shared" si="47"/>
        <v>0</v>
      </c>
      <c r="H183" s="332" t="e">
        <f t="shared" si="45"/>
        <v>#DIV/0!</v>
      </c>
      <c r="I183" s="210">
        <f t="shared" si="47"/>
        <v>0</v>
      </c>
      <c r="J183" s="349"/>
      <c r="K183" s="210">
        <f t="shared" si="47"/>
        <v>0</v>
      </c>
      <c r="L183" s="349"/>
      <c r="N183" s="221"/>
      <c r="O183" s="221"/>
      <c r="P183" s="221"/>
    </row>
    <row r="184" spans="1:16" s="218" customFormat="1" ht="12.75" hidden="1">
      <c r="A184" s="256">
        <v>329</v>
      </c>
      <c r="B184" s="247" t="s">
        <v>70</v>
      </c>
      <c r="C184" s="210"/>
      <c r="D184" s="210">
        <f t="shared" si="47"/>
        <v>0</v>
      </c>
      <c r="E184" s="210">
        <f t="shared" si="47"/>
        <v>0</v>
      </c>
      <c r="F184" s="92">
        <f t="shared" si="47"/>
        <v>0</v>
      </c>
      <c r="G184" s="210">
        <f t="shared" si="47"/>
        <v>0</v>
      </c>
      <c r="H184" s="332" t="e">
        <f t="shared" si="45"/>
        <v>#DIV/0!</v>
      </c>
      <c r="I184" s="210">
        <f t="shared" si="47"/>
        <v>0</v>
      </c>
      <c r="J184" s="349"/>
      <c r="K184" s="210">
        <f t="shared" si="47"/>
        <v>0</v>
      </c>
      <c r="L184" s="349"/>
      <c r="N184" s="221"/>
      <c r="O184" s="221"/>
      <c r="P184" s="221"/>
    </row>
    <row r="185" spans="1:16" s="218" customFormat="1" ht="13.5" hidden="1">
      <c r="A185" s="257">
        <v>3291</v>
      </c>
      <c r="B185" s="193" t="s">
        <v>85</v>
      </c>
      <c r="C185" s="217"/>
      <c r="D185" s="217">
        <v>0</v>
      </c>
      <c r="E185" s="217">
        <v>0</v>
      </c>
      <c r="F185" s="89">
        <v>0</v>
      </c>
      <c r="G185" s="217">
        <v>0</v>
      </c>
      <c r="H185" s="330" t="e">
        <f t="shared" si="45"/>
        <v>#DIV/0!</v>
      </c>
      <c r="I185" s="217">
        <v>0</v>
      </c>
      <c r="J185" s="350"/>
      <c r="K185" s="217">
        <v>0</v>
      </c>
      <c r="L185" s="350"/>
      <c r="N185" s="221"/>
      <c r="O185" s="221"/>
      <c r="P185" s="221"/>
    </row>
    <row r="186" spans="1:16" s="218" customFormat="1" ht="17.25" customHeight="1">
      <c r="A186" s="257"/>
      <c r="B186" s="193"/>
      <c r="C186" s="217"/>
      <c r="D186" s="217"/>
      <c r="E186" s="217"/>
      <c r="F186" s="89"/>
      <c r="G186" s="217"/>
      <c r="H186" s="330"/>
      <c r="I186" s="217"/>
      <c r="J186" s="349"/>
      <c r="K186" s="217"/>
      <c r="L186" s="349"/>
      <c r="N186" s="221"/>
      <c r="O186" s="221"/>
      <c r="P186" s="221"/>
    </row>
    <row r="187" spans="1:16" s="218" customFormat="1" ht="12.75" customHeight="1">
      <c r="A187" s="256" t="s">
        <v>288</v>
      </c>
      <c r="B187" s="254" t="s">
        <v>289</v>
      </c>
      <c r="C187" s="217"/>
      <c r="D187" s="217"/>
      <c r="E187" s="210">
        <f aca="true" t="shared" si="48" ref="E187:L189">E188</f>
        <v>350000000</v>
      </c>
      <c r="F187" s="92">
        <f t="shared" si="48"/>
        <v>350000000</v>
      </c>
      <c r="G187" s="210">
        <f t="shared" si="48"/>
        <v>697580000</v>
      </c>
      <c r="H187" s="332">
        <f aca="true" t="shared" si="49" ref="H187:H193">G187/E187*100</f>
        <v>199.30857142857144</v>
      </c>
      <c r="I187" s="210">
        <f t="shared" si="48"/>
        <v>0</v>
      </c>
      <c r="J187" s="210">
        <f t="shared" si="48"/>
        <v>0</v>
      </c>
      <c r="K187" s="210">
        <f t="shared" si="48"/>
        <v>0</v>
      </c>
      <c r="L187" s="210">
        <f t="shared" si="48"/>
        <v>0</v>
      </c>
      <c r="N187" s="221"/>
      <c r="O187" s="221"/>
      <c r="P187" s="221"/>
    </row>
    <row r="188" spans="1:16" s="218" customFormat="1" ht="12.75" customHeight="1">
      <c r="A188" s="256">
        <v>54</v>
      </c>
      <c r="B188" s="236" t="s">
        <v>264</v>
      </c>
      <c r="C188" s="217"/>
      <c r="D188" s="217"/>
      <c r="E188" s="210">
        <f t="shared" si="48"/>
        <v>350000000</v>
      </c>
      <c r="F188" s="92">
        <f t="shared" si="48"/>
        <v>350000000</v>
      </c>
      <c r="G188" s="210">
        <f t="shared" si="48"/>
        <v>697580000</v>
      </c>
      <c r="H188" s="332">
        <f t="shared" si="49"/>
        <v>199.30857142857144</v>
      </c>
      <c r="I188" s="210">
        <f t="shared" si="48"/>
        <v>0</v>
      </c>
      <c r="J188" s="210">
        <f t="shared" si="48"/>
        <v>0</v>
      </c>
      <c r="K188" s="210">
        <f t="shared" si="48"/>
        <v>0</v>
      </c>
      <c r="L188" s="210">
        <f t="shared" si="48"/>
        <v>0</v>
      </c>
      <c r="N188" s="221"/>
      <c r="O188" s="221"/>
      <c r="P188" s="221"/>
    </row>
    <row r="189" spans="1:16" s="218" customFormat="1" ht="12.75" customHeight="1">
      <c r="A189" s="256">
        <v>547</v>
      </c>
      <c r="B189" s="236" t="s">
        <v>290</v>
      </c>
      <c r="C189" s="217"/>
      <c r="D189" s="217"/>
      <c r="E189" s="210">
        <f t="shared" si="48"/>
        <v>350000000</v>
      </c>
      <c r="F189" s="92">
        <f t="shared" si="48"/>
        <v>350000000</v>
      </c>
      <c r="G189" s="210">
        <f t="shared" si="48"/>
        <v>697580000</v>
      </c>
      <c r="H189" s="332">
        <f t="shared" si="49"/>
        <v>199.30857142857144</v>
      </c>
      <c r="I189" s="210">
        <f t="shared" si="48"/>
        <v>0</v>
      </c>
      <c r="J189" s="210">
        <f t="shared" si="48"/>
        <v>0</v>
      </c>
      <c r="K189" s="210">
        <f t="shared" si="48"/>
        <v>0</v>
      </c>
      <c r="L189" s="210">
        <f t="shared" si="48"/>
        <v>0</v>
      </c>
      <c r="N189" s="221"/>
      <c r="O189" s="221"/>
      <c r="P189" s="221"/>
    </row>
    <row r="190" spans="1:16" s="218" customFormat="1" ht="12.75" customHeight="1">
      <c r="A190" s="257">
        <v>5471</v>
      </c>
      <c r="B190" s="193" t="s">
        <v>291</v>
      </c>
      <c r="C190" s="217"/>
      <c r="D190" s="217"/>
      <c r="E190" s="217">
        <v>350000000</v>
      </c>
      <c r="F190" s="89">
        <v>350000000</v>
      </c>
      <c r="G190" s="217">
        <v>697580000</v>
      </c>
      <c r="H190" s="330">
        <f t="shared" si="49"/>
        <v>199.30857142857144</v>
      </c>
      <c r="I190" s="217"/>
      <c r="J190" s="349"/>
      <c r="K190" s="217"/>
      <c r="L190" s="349"/>
      <c r="N190" s="221"/>
      <c r="O190" s="221"/>
      <c r="P190" s="221"/>
    </row>
    <row r="191" spans="1:16" s="218" customFormat="1" ht="18.75" customHeight="1">
      <c r="A191" s="251" t="s">
        <v>241</v>
      </c>
      <c r="B191" s="251" t="s">
        <v>316</v>
      </c>
      <c r="C191" s="210">
        <f>C192+C196+C208</f>
        <v>15462128</v>
      </c>
      <c r="D191" s="210">
        <f>D192+D196+D208</f>
        <v>118225000</v>
      </c>
      <c r="E191" s="210">
        <f>E192+E196+E208</f>
        <v>111225000</v>
      </c>
      <c r="F191" s="92">
        <f>F192+F196+F208</f>
        <v>89549000</v>
      </c>
      <c r="G191" s="210">
        <f>G192+G196+G208</f>
        <v>115645000</v>
      </c>
      <c r="H191" s="332">
        <f t="shared" si="49"/>
        <v>103.97392672510676</v>
      </c>
      <c r="I191" s="210">
        <f>I192+I196+I208</f>
        <v>109995000</v>
      </c>
      <c r="J191" s="349">
        <f aca="true" t="shared" si="50" ref="J191:J210">I191/G191*100</f>
        <v>95.11435859743179</v>
      </c>
      <c r="K191" s="210">
        <f>K192+K196+K208</f>
        <v>109995000</v>
      </c>
      <c r="L191" s="349">
        <f>K191/I191*100</f>
        <v>100</v>
      </c>
      <c r="M191" s="227"/>
      <c r="N191" s="221"/>
      <c r="O191" s="221"/>
      <c r="P191" s="221"/>
    </row>
    <row r="192" spans="1:16" s="218" customFormat="1" ht="12.75">
      <c r="A192" s="246">
        <v>41</v>
      </c>
      <c r="B192" s="236" t="s">
        <v>91</v>
      </c>
      <c r="C192" s="210">
        <f>C193</f>
        <v>971255</v>
      </c>
      <c r="D192" s="210">
        <f>D193</f>
        <v>2000000</v>
      </c>
      <c r="E192" s="210">
        <f>E193</f>
        <v>2000000</v>
      </c>
      <c r="F192" s="92">
        <f>F193</f>
        <v>2000000</v>
      </c>
      <c r="G192" s="210">
        <f>G193</f>
        <v>2000000</v>
      </c>
      <c r="H192" s="332">
        <f t="shared" si="49"/>
        <v>100</v>
      </c>
      <c r="I192" s="210">
        <f>I193</f>
        <v>2000000</v>
      </c>
      <c r="J192" s="349">
        <f t="shared" si="50"/>
        <v>100</v>
      </c>
      <c r="K192" s="210">
        <f>K193</f>
        <v>2000000</v>
      </c>
      <c r="L192" s="349">
        <f>K192/I192*100</f>
        <v>100</v>
      </c>
      <c r="N192" s="221"/>
      <c r="O192" s="221"/>
      <c r="P192" s="221"/>
    </row>
    <row r="193" spans="1:16" s="218" customFormat="1" ht="12.75" customHeight="1">
      <c r="A193" s="246">
        <v>412</v>
      </c>
      <c r="B193" s="236" t="s">
        <v>122</v>
      </c>
      <c r="C193" s="210">
        <f>C194+C195</f>
        <v>971255</v>
      </c>
      <c r="D193" s="210">
        <f>D194+D195</f>
        <v>2000000</v>
      </c>
      <c r="E193" s="210">
        <f>E194+E195</f>
        <v>2000000</v>
      </c>
      <c r="F193" s="92">
        <f>F194+F195</f>
        <v>2000000</v>
      </c>
      <c r="G193" s="210">
        <f>G194+G195</f>
        <v>2000000</v>
      </c>
      <c r="H193" s="332">
        <f t="shared" si="49"/>
        <v>100</v>
      </c>
      <c r="I193" s="210">
        <f>I194+I195</f>
        <v>2000000</v>
      </c>
      <c r="J193" s="349">
        <f t="shared" si="50"/>
        <v>100</v>
      </c>
      <c r="K193" s="210">
        <f>K194+K195</f>
        <v>2000000</v>
      </c>
      <c r="L193" s="349">
        <f>K193/I193*100</f>
        <v>100</v>
      </c>
      <c r="N193" s="221"/>
      <c r="O193" s="221"/>
      <c r="P193" s="221"/>
    </row>
    <row r="194" spans="1:16" s="218" customFormat="1" ht="12.75" customHeight="1" hidden="1">
      <c r="A194" s="239">
        <v>4123</v>
      </c>
      <c r="B194" s="193" t="s">
        <v>208</v>
      </c>
      <c r="C194" s="217"/>
      <c r="D194" s="217"/>
      <c r="E194" s="217"/>
      <c r="F194" s="89"/>
      <c r="G194" s="217"/>
      <c r="H194" s="330"/>
      <c r="I194" s="217"/>
      <c r="J194" s="350"/>
      <c r="K194" s="217"/>
      <c r="L194" s="350"/>
      <c r="N194" s="221"/>
      <c r="O194" s="221"/>
      <c r="P194" s="221"/>
    </row>
    <row r="195" spans="1:16" s="218" customFormat="1" ht="12.75" customHeight="1">
      <c r="A195" s="239">
        <v>4124</v>
      </c>
      <c r="B195" s="193" t="s">
        <v>173</v>
      </c>
      <c r="C195" s="217">
        <v>971255</v>
      </c>
      <c r="D195" s="217">
        <v>2000000</v>
      </c>
      <c r="E195" s="217">
        <v>2000000</v>
      </c>
      <c r="F195" s="89">
        <v>2000000</v>
      </c>
      <c r="G195" s="217">
        <v>2000000</v>
      </c>
      <c r="H195" s="330">
        <f aca="true" t="shared" si="51" ref="H195:H210">G195/E195*100</f>
        <v>100</v>
      </c>
      <c r="I195" s="217">
        <v>2000000</v>
      </c>
      <c r="J195" s="350">
        <f t="shared" si="50"/>
        <v>100</v>
      </c>
      <c r="K195" s="217">
        <v>2000000</v>
      </c>
      <c r="L195" s="350">
        <f aca="true" t="shared" si="52" ref="L195:L203">K195/I195*100</f>
        <v>100</v>
      </c>
      <c r="N195" s="221"/>
      <c r="O195" s="221"/>
      <c r="P195" s="221"/>
    </row>
    <row r="196" spans="1:16" s="218" customFormat="1" ht="12.75" customHeight="1">
      <c r="A196" s="246">
        <v>42</v>
      </c>
      <c r="B196" s="236" t="s">
        <v>18</v>
      </c>
      <c r="C196" s="210">
        <f>C197+C199+C204+C206</f>
        <v>5037491</v>
      </c>
      <c r="D196" s="210">
        <f>D197+D199+D204+D206</f>
        <v>93225000</v>
      </c>
      <c r="E196" s="210">
        <f>E197+E199+E204+E206</f>
        <v>89225000</v>
      </c>
      <c r="F196" s="92">
        <f>F197+F199+F204+F206</f>
        <v>70549000</v>
      </c>
      <c r="G196" s="210">
        <f>G197+G199+G204+G206</f>
        <v>90645000</v>
      </c>
      <c r="H196" s="332">
        <f t="shared" si="51"/>
        <v>101.59148220790138</v>
      </c>
      <c r="I196" s="210">
        <f>I197+I199+I204+I206</f>
        <v>82995000</v>
      </c>
      <c r="J196" s="349">
        <f t="shared" si="50"/>
        <v>91.56048320370677</v>
      </c>
      <c r="K196" s="210">
        <f>K197+K199+K204+K206</f>
        <v>82995000</v>
      </c>
      <c r="L196" s="349">
        <f t="shared" si="52"/>
        <v>100</v>
      </c>
      <c r="N196" s="221"/>
      <c r="O196" s="221"/>
      <c r="P196" s="221"/>
    </row>
    <row r="197" spans="1:16" s="218" customFormat="1" ht="12.75" customHeight="1">
      <c r="A197" s="246">
        <v>421</v>
      </c>
      <c r="B197" s="236" t="s">
        <v>19</v>
      </c>
      <c r="C197" s="210">
        <f>C198</f>
        <v>812567</v>
      </c>
      <c r="D197" s="210">
        <f>D198</f>
        <v>70000000</v>
      </c>
      <c r="E197" s="210">
        <f>E198</f>
        <v>66000000</v>
      </c>
      <c r="F197" s="92">
        <f>F198</f>
        <v>50000000</v>
      </c>
      <c r="G197" s="210">
        <f>G198</f>
        <v>70000000</v>
      </c>
      <c r="H197" s="332">
        <f t="shared" si="51"/>
        <v>106.06060606060606</v>
      </c>
      <c r="I197" s="210">
        <f>I198</f>
        <v>65000000</v>
      </c>
      <c r="J197" s="349">
        <f t="shared" si="50"/>
        <v>92.85714285714286</v>
      </c>
      <c r="K197" s="210">
        <f>K198</f>
        <v>65000000</v>
      </c>
      <c r="L197" s="349">
        <f t="shared" si="52"/>
        <v>100</v>
      </c>
      <c r="N197" s="221"/>
      <c r="O197" s="221"/>
      <c r="P197" s="221"/>
    </row>
    <row r="198" spans="1:16" s="218" customFormat="1" ht="12.75" customHeight="1">
      <c r="A198" s="239">
        <v>4212</v>
      </c>
      <c r="B198" s="193" t="s">
        <v>123</v>
      </c>
      <c r="C198" s="217">
        <v>812567</v>
      </c>
      <c r="D198" s="217">
        <v>70000000</v>
      </c>
      <c r="E198" s="217">
        <v>66000000</v>
      </c>
      <c r="F198" s="89">
        <v>50000000</v>
      </c>
      <c r="G198" s="217">
        <v>70000000</v>
      </c>
      <c r="H198" s="330">
        <f t="shared" si="51"/>
        <v>106.06060606060606</v>
      </c>
      <c r="I198" s="217">
        <v>65000000</v>
      </c>
      <c r="J198" s="350">
        <f t="shared" si="50"/>
        <v>92.85714285714286</v>
      </c>
      <c r="K198" s="217">
        <v>65000000</v>
      </c>
      <c r="L198" s="350">
        <f t="shared" si="52"/>
        <v>100</v>
      </c>
      <c r="N198" s="221"/>
      <c r="O198" s="221"/>
      <c r="P198" s="221"/>
    </row>
    <row r="199" spans="1:16" s="218" customFormat="1" ht="12.75" customHeight="1">
      <c r="A199" s="246">
        <v>422</v>
      </c>
      <c r="B199" s="236" t="s">
        <v>26</v>
      </c>
      <c r="C199" s="210">
        <f>SUM(C200:C203)</f>
        <v>3952047</v>
      </c>
      <c r="D199" s="210">
        <f>SUM(D200:D203)</f>
        <v>16950000</v>
      </c>
      <c r="E199" s="210">
        <f>SUM(E200:E203)</f>
        <v>16950000</v>
      </c>
      <c r="F199" s="92">
        <f>SUM(F200:F203)</f>
        <v>15823000</v>
      </c>
      <c r="G199" s="210">
        <f>SUM(G200:G203)</f>
        <v>15245000</v>
      </c>
      <c r="H199" s="332">
        <f t="shared" si="51"/>
        <v>89.94100294985252</v>
      </c>
      <c r="I199" s="210">
        <f>SUM(I200:I203)</f>
        <v>14245000</v>
      </c>
      <c r="J199" s="349">
        <f t="shared" si="50"/>
        <v>93.44047228599541</v>
      </c>
      <c r="K199" s="210">
        <f>SUM(K200:K203)</f>
        <v>14245000</v>
      </c>
      <c r="L199" s="349">
        <f t="shared" si="52"/>
        <v>100</v>
      </c>
      <c r="N199" s="221"/>
      <c r="O199" s="221"/>
      <c r="P199" s="221"/>
    </row>
    <row r="200" spans="1:16" s="218" customFormat="1" ht="12.75" customHeight="1">
      <c r="A200" s="258" t="s">
        <v>22</v>
      </c>
      <c r="B200" s="259" t="s">
        <v>23</v>
      </c>
      <c r="C200" s="217">
        <v>3684512</v>
      </c>
      <c r="D200" s="217">
        <v>14750000</v>
      </c>
      <c r="E200" s="217">
        <v>14750000</v>
      </c>
      <c r="F200" s="89">
        <v>13623000</v>
      </c>
      <c r="G200" s="217">
        <v>13125000</v>
      </c>
      <c r="H200" s="330">
        <f t="shared" si="51"/>
        <v>88.98305084745762</v>
      </c>
      <c r="I200" s="217">
        <v>12125000</v>
      </c>
      <c r="J200" s="350">
        <f t="shared" si="50"/>
        <v>92.38095238095238</v>
      </c>
      <c r="K200" s="217">
        <v>12125000</v>
      </c>
      <c r="L200" s="350">
        <f t="shared" si="52"/>
        <v>100</v>
      </c>
      <c r="N200" s="221"/>
      <c r="O200" s="221"/>
      <c r="P200" s="221"/>
    </row>
    <row r="201" spans="1:16" s="218" customFormat="1" ht="12.75" customHeight="1">
      <c r="A201" s="244" t="s">
        <v>24</v>
      </c>
      <c r="B201" s="245" t="s">
        <v>25</v>
      </c>
      <c r="C201" s="217"/>
      <c r="D201" s="217">
        <v>100000</v>
      </c>
      <c r="E201" s="217">
        <v>100000</v>
      </c>
      <c r="F201" s="89">
        <v>100000</v>
      </c>
      <c r="G201" s="217">
        <v>20000</v>
      </c>
      <c r="H201" s="330">
        <f t="shared" si="51"/>
        <v>20</v>
      </c>
      <c r="I201" s="217">
        <v>20000</v>
      </c>
      <c r="J201" s="350">
        <f t="shared" si="50"/>
        <v>100</v>
      </c>
      <c r="K201" s="217">
        <v>20000</v>
      </c>
      <c r="L201" s="350">
        <f t="shared" si="52"/>
        <v>100</v>
      </c>
      <c r="N201" s="221"/>
      <c r="O201" s="221"/>
      <c r="P201" s="221"/>
    </row>
    <row r="202" spans="1:16" s="218" customFormat="1" ht="12.75" customHeight="1">
      <c r="A202" s="244">
        <v>4223</v>
      </c>
      <c r="B202" s="193" t="s">
        <v>124</v>
      </c>
      <c r="C202" s="217">
        <v>215431</v>
      </c>
      <c r="D202" s="217">
        <v>2000000</v>
      </c>
      <c r="E202" s="217">
        <v>2000000</v>
      </c>
      <c r="F202" s="89">
        <v>2000000</v>
      </c>
      <c r="G202" s="217">
        <v>2000000</v>
      </c>
      <c r="H202" s="330">
        <f t="shared" si="51"/>
        <v>100</v>
      </c>
      <c r="I202" s="217">
        <v>2000000</v>
      </c>
      <c r="J202" s="350">
        <f t="shared" si="50"/>
        <v>100</v>
      </c>
      <c r="K202" s="217">
        <v>2000000</v>
      </c>
      <c r="L202" s="350">
        <f t="shared" si="52"/>
        <v>100</v>
      </c>
      <c r="N202" s="221"/>
      <c r="O202" s="221"/>
      <c r="P202" s="221"/>
    </row>
    <row r="203" spans="1:16" s="218" customFormat="1" ht="12.75" customHeight="1">
      <c r="A203" s="244" t="s">
        <v>27</v>
      </c>
      <c r="B203" s="245" t="s">
        <v>1</v>
      </c>
      <c r="C203" s="217">
        <v>52104</v>
      </c>
      <c r="D203" s="217">
        <v>100000</v>
      </c>
      <c r="E203" s="217">
        <v>100000</v>
      </c>
      <c r="F203" s="89">
        <v>100000</v>
      </c>
      <c r="G203" s="217">
        <v>100000</v>
      </c>
      <c r="H203" s="330">
        <f t="shared" si="51"/>
        <v>100</v>
      </c>
      <c r="I203" s="217">
        <v>100000</v>
      </c>
      <c r="J203" s="350">
        <f t="shared" si="50"/>
        <v>100</v>
      </c>
      <c r="K203" s="217">
        <v>100000</v>
      </c>
      <c r="L203" s="350">
        <f t="shared" si="52"/>
        <v>100</v>
      </c>
      <c r="N203" s="221"/>
      <c r="O203" s="221"/>
      <c r="P203" s="221"/>
    </row>
    <row r="204" spans="1:16" s="218" customFormat="1" ht="12.75" customHeight="1">
      <c r="A204" s="260">
        <v>423</v>
      </c>
      <c r="B204" s="247" t="s">
        <v>206</v>
      </c>
      <c r="C204" s="210">
        <f aca="true" t="shared" si="53" ref="C204:K204">SUM(C205)</f>
        <v>244882</v>
      </c>
      <c r="D204" s="210">
        <f t="shared" si="53"/>
        <v>1650000</v>
      </c>
      <c r="E204" s="210">
        <f t="shared" si="53"/>
        <v>1650000</v>
      </c>
      <c r="F204" s="92">
        <f t="shared" si="53"/>
        <v>1650000</v>
      </c>
      <c r="G204" s="210">
        <f t="shared" si="53"/>
        <v>1650000</v>
      </c>
      <c r="H204" s="332">
        <f t="shared" si="51"/>
        <v>100</v>
      </c>
      <c r="I204" s="210">
        <f t="shared" si="53"/>
        <v>0</v>
      </c>
      <c r="J204" s="349"/>
      <c r="K204" s="210">
        <f t="shared" si="53"/>
        <v>0</v>
      </c>
      <c r="L204" s="349"/>
      <c r="N204" s="221"/>
      <c r="O204" s="221"/>
      <c r="P204" s="221"/>
    </row>
    <row r="205" spans="1:16" s="218" customFormat="1" ht="12.75" customHeight="1">
      <c r="A205" s="244">
        <v>4231</v>
      </c>
      <c r="B205" s="245" t="s">
        <v>207</v>
      </c>
      <c r="C205" s="217">
        <v>244882</v>
      </c>
      <c r="D205" s="217">
        <v>1650000</v>
      </c>
      <c r="E205" s="217">
        <v>1650000</v>
      </c>
      <c r="F205" s="89">
        <v>1650000</v>
      </c>
      <c r="G205" s="217">
        <v>1650000</v>
      </c>
      <c r="H205" s="330">
        <f t="shared" si="51"/>
        <v>100</v>
      </c>
      <c r="I205" s="217">
        <v>0</v>
      </c>
      <c r="J205" s="350"/>
      <c r="K205" s="217">
        <v>0</v>
      </c>
      <c r="L205" s="350"/>
      <c r="N205" s="221"/>
      <c r="O205" s="221"/>
      <c r="P205" s="221"/>
    </row>
    <row r="206" spans="1:16" s="218" customFormat="1" ht="12.75" customHeight="1">
      <c r="A206" s="246">
        <v>426</v>
      </c>
      <c r="B206" s="236" t="s">
        <v>87</v>
      </c>
      <c r="C206" s="210">
        <f>C207</f>
        <v>27995</v>
      </c>
      <c r="D206" s="210">
        <f>D207</f>
        <v>4625000</v>
      </c>
      <c r="E206" s="210">
        <f>E207</f>
        <v>4625000</v>
      </c>
      <c r="F206" s="92">
        <f>F207</f>
        <v>3076000</v>
      </c>
      <c r="G206" s="210">
        <f>G207</f>
        <v>3750000</v>
      </c>
      <c r="H206" s="332">
        <f t="shared" si="51"/>
        <v>81.08108108108108</v>
      </c>
      <c r="I206" s="210">
        <f>I207</f>
        <v>3750000</v>
      </c>
      <c r="J206" s="349">
        <f t="shared" si="50"/>
        <v>100</v>
      </c>
      <c r="K206" s="210">
        <f>K207</f>
        <v>3750000</v>
      </c>
      <c r="L206" s="349">
        <f>K206/I206*100</f>
        <v>100</v>
      </c>
      <c r="N206" s="221"/>
      <c r="O206" s="221"/>
      <c r="P206" s="221"/>
    </row>
    <row r="207" spans="1:16" s="218" customFormat="1" ht="12.75" customHeight="1">
      <c r="A207" s="244">
        <v>4262</v>
      </c>
      <c r="B207" s="243" t="s">
        <v>125</v>
      </c>
      <c r="C207" s="217">
        <v>27995</v>
      </c>
      <c r="D207" s="217">
        <v>4625000</v>
      </c>
      <c r="E207" s="217">
        <v>4625000</v>
      </c>
      <c r="F207" s="89">
        <v>3076000</v>
      </c>
      <c r="G207" s="217">
        <v>3750000</v>
      </c>
      <c r="H207" s="330">
        <f t="shared" si="51"/>
        <v>81.08108108108108</v>
      </c>
      <c r="I207" s="217">
        <v>3750000</v>
      </c>
      <c r="J207" s="350">
        <f t="shared" si="50"/>
        <v>100</v>
      </c>
      <c r="K207" s="217">
        <v>3750000</v>
      </c>
      <c r="L207" s="350">
        <f>K207/I207*100</f>
        <v>100</v>
      </c>
      <c r="N207" s="221"/>
      <c r="O207" s="221"/>
      <c r="P207" s="221"/>
    </row>
    <row r="208" spans="1:16" s="218" customFormat="1" ht="12.75" customHeight="1">
      <c r="A208" s="246">
        <v>45</v>
      </c>
      <c r="B208" s="261" t="s">
        <v>28</v>
      </c>
      <c r="C208" s="210">
        <f>C209</f>
        <v>9453382</v>
      </c>
      <c r="D208" s="210">
        <f aca="true" t="shared" si="54" ref="D208:G209">D209</f>
        <v>23000000</v>
      </c>
      <c r="E208" s="210">
        <f t="shared" si="54"/>
        <v>20000000</v>
      </c>
      <c r="F208" s="92">
        <f t="shared" si="54"/>
        <v>17000000</v>
      </c>
      <c r="G208" s="210">
        <f t="shared" si="54"/>
        <v>23000000</v>
      </c>
      <c r="H208" s="332">
        <f t="shared" si="51"/>
        <v>114.99999999999999</v>
      </c>
      <c r="I208" s="210">
        <f>I209</f>
        <v>25000000</v>
      </c>
      <c r="J208" s="349">
        <f t="shared" si="50"/>
        <v>108.69565217391303</v>
      </c>
      <c r="K208" s="210">
        <f>K209</f>
        <v>25000000</v>
      </c>
      <c r="L208" s="349">
        <f>K208/I208*100</f>
        <v>100</v>
      </c>
      <c r="N208" s="221"/>
      <c r="O208" s="221"/>
      <c r="P208" s="221"/>
    </row>
    <row r="209" spans="1:16" s="218" customFormat="1" ht="12.75" customHeight="1">
      <c r="A209" s="260">
        <v>451</v>
      </c>
      <c r="B209" s="261" t="s">
        <v>0</v>
      </c>
      <c r="C209" s="210">
        <f>C210</f>
        <v>9453382</v>
      </c>
      <c r="D209" s="210">
        <f t="shared" si="54"/>
        <v>23000000</v>
      </c>
      <c r="E209" s="210">
        <f t="shared" si="54"/>
        <v>20000000</v>
      </c>
      <c r="F209" s="92">
        <f t="shared" si="54"/>
        <v>17000000</v>
      </c>
      <c r="G209" s="210">
        <f t="shared" si="54"/>
        <v>23000000</v>
      </c>
      <c r="H209" s="332">
        <f t="shared" si="51"/>
        <v>114.99999999999999</v>
      </c>
      <c r="I209" s="210">
        <f>I210</f>
        <v>25000000</v>
      </c>
      <c r="J209" s="349">
        <f t="shared" si="50"/>
        <v>108.69565217391303</v>
      </c>
      <c r="K209" s="210">
        <f>K210</f>
        <v>25000000</v>
      </c>
      <c r="L209" s="349">
        <f>K209/I209*100</f>
        <v>100</v>
      </c>
      <c r="N209" s="221"/>
      <c r="O209" s="221"/>
      <c r="P209" s="221"/>
    </row>
    <row r="210" spans="1:16" s="218" customFormat="1" ht="12.75" customHeight="1">
      <c r="A210" s="244">
        <v>4511</v>
      </c>
      <c r="B210" s="243" t="s">
        <v>0</v>
      </c>
      <c r="C210" s="217">
        <v>9453382</v>
      </c>
      <c r="D210" s="217">
        <v>23000000</v>
      </c>
      <c r="E210" s="217">
        <v>20000000</v>
      </c>
      <c r="F210" s="89">
        <v>17000000</v>
      </c>
      <c r="G210" s="217">
        <v>23000000</v>
      </c>
      <c r="H210" s="330">
        <f t="shared" si="51"/>
        <v>114.99999999999999</v>
      </c>
      <c r="I210" s="217">
        <v>25000000</v>
      </c>
      <c r="J210" s="350">
        <f t="shared" si="50"/>
        <v>108.69565217391303</v>
      </c>
      <c r="K210" s="217">
        <v>25000000</v>
      </c>
      <c r="L210" s="350">
        <f>K210/I210*100</f>
        <v>100</v>
      </c>
      <c r="N210" s="221"/>
      <c r="O210" s="221"/>
      <c r="P210" s="221"/>
    </row>
    <row r="211" spans="1:16" s="218" customFormat="1" ht="12.75" customHeight="1">
      <c r="A211" s="244"/>
      <c r="B211" s="245"/>
      <c r="C211" s="217"/>
      <c r="D211" s="217"/>
      <c r="E211" s="217"/>
      <c r="F211" s="89"/>
      <c r="G211" s="217"/>
      <c r="H211" s="330"/>
      <c r="I211" s="217"/>
      <c r="J211" s="349"/>
      <c r="K211" s="217"/>
      <c r="L211" s="349"/>
      <c r="N211" s="221"/>
      <c r="O211" s="221"/>
      <c r="P211" s="221"/>
    </row>
    <row r="212" spans="1:16" s="218" customFormat="1" ht="19.5" customHeight="1">
      <c r="A212" s="247">
        <v>6001</v>
      </c>
      <c r="B212" s="247" t="s">
        <v>154</v>
      </c>
      <c r="C212" s="262">
        <f>C214+C220+C272</f>
        <v>1202768719</v>
      </c>
      <c r="D212" s="262">
        <f>D214+D220+D272</f>
        <v>1294940000</v>
      </c>
      <c r="E212" s="262">
        <f>E214+E220+E272</f>
        <v>1295890000</v>
      </c>
      <c r="F212" s="382">
        <f>F214+F220+F272</f>
        <v>1315340000</v>
      </c>
      <c r="G212" s="262">
        <f>G214+G220+G272</f>
        <v>1404415000</v>
      </c>
      <c r="H212" s="334">
        <f>G212/E212*100</f>
        <v>108.37455339573575</v>
      </c>
      <c r="I212" s="262">
        <f>I214+I220+I272</f>
        <v>1474955000</v>
      </c>
      <c r="J212" s="353">
        <f aca="true" t="shared" si="55" ref="J212:J218">I212/G212*100</f>
        <v>105.02273188480613</v>
      </c>
      <c r="K212" s="262">
        <f>K214+K220+K272</f>
        <v>1506755000</v>
      </c>
      <c r="L212" s="353">
        <f>K212/I212*100</f>
        <v>102.15599797959938</v>
      </c>
      <c r="M212" s="227"/>
      <c r="N212" s="221"/>
      <c r="O212" s="221"/>
      <c r="P212" s="221"/>
    </row>
    <row r="213" spans="1:16" s="218" customFormat="1" ht="14.25" customHeight="1">
      <c r="A213" s="247"/>
      <c r="B213" s="247"/>
      <c r="C213" s="262"/>
      <c r="D213" s="262"/>
      <c r="E213" s="262"/>
      <c r="F213" s="382"/>
      <c r="G213" s="262"/>
      <c r="H213" s="334"/>
      <c r="I213" s="262"/>
      <c r="J213" s="353"/>
      <c r="K213" s="262"/>
      <c r="L213" s="353"/>
      <c r="N213" s="221"/>
      <c r="O213" s="221"/>
      <c r="P213" s="221"/>
    </row>
    <row r="214" spans="1:16" s="218" customFormat="1" ht="30" customHeight="1">
      <c r="A214" s="236" t="s">
        <v>242</v>
      </c>
      <c r="B214" s="253" t="s">
        <v>156</v>
      </c>
      <c r="C214" s="210">
        <f aca="true" t="shared" si="56" ref="C214:F215">C215</f>
        <v>1139216095</v>
      </c>
      <c r="D214" s="210">
        <f t="shared" si="56"/>
        <v>1220000000</v>
      </c>
      <c r="E214" s="210">
        <f t="shared" si="56"/>
        <v>1220000000</v>
      </c>
      <c r="F214" s="92">
        <f t="shared" si="56"/>
        <v>1242000000</v>
      </c>
      <c r="G214" s="210">
        <f>G215</f>
        <v>1330000000</v>
      </c>
      <c r="H214" s="332">
        <f>G214/E214*100</f>
        <v>109.01639344262296</v>
      </c>
      <c r="I214" s="210">
        <f>I215</f>
        <v>1398960000</v>
      </c>
      <c r="J214" s="349">
        <f t="shared" si="55"/>
        <v>105.18496240601505</v>
      </c>
      <c r="K214" s="210">
        <f>K215</f>
        <v>1428890000</v>
      </c>
      <c r="L214" s="349">
        <f>K214/I214*100</f>
        <v>102.13944644593127</v>
      </c>
      <c r="M214" s="227"/>
      <c r="N214" s="221"/>
      <c r="O214" s="221"/>
      <c r="P214" s="221"/>
    </row>
    <row r="215" spans="1:16" s="218" customFormat="1" ht="25.5">
      <c r="A215" s="228">
        <v>37</v>
      </c>
      <c r="B215" s="226" t="s">
        <v>129</v>
      </c>
      <c r="C215" s="210">
        <f t="shared" si="56"/>
        <v>1139216095</v>
      </c>
      <c r="D215" s="210">
        <f t="shared" si="56"/>
        <v>1220000000</v>
      </c>
      <c r="E215" s="210">
        <f t="shared" si="56"/>
        <v>1220000000</v>
      </c>
      <c r="F215" s="92">
        <f t="shared" si="56"/>
        <v>1242000000</v>
      </c>
      <c r="G215" s="210">
        <f>G216</f>
        <v>1330000000</v>
      </c>
      <c r="H215" s="332">
        <f>G215/E215*100</f>
        <v>109.01639344262296</v>
      </c>
      <c r="I215" s="210">
        <f>I216</f>
        <v>1398960000</v>
      </c>
      <c r="J215" s="349">
        <f t="shared" si="55"/>
        <v>105.18496240601505</v>
      </c>
      <c r="K215" s="210">
        <f>K216</f>
        <v>1428890000</v>
      </c>
      <c r="L215" s="349">
        <f>K215/I215*100</f>
        <v>102.13944644593127</v>
      </c>
      <c r="N215" s="221"/>
      <c r="O215" s="221"/>
      <c r="P215" s="221"/>
    </row>
    <row r="216" spans="1:16" s="218" customFormat="1" ht="12.75">
      <c r="A216" s="226">
        <v>371</v>
      </c>
      <c r="B216" s="226" t="s">
        <v>126</v>
      </c>
      <c r="C216" s="210">
        <f>SUM(C217:C218)</f>
        <v>1139216095</v>
      </c>
      <c r="D216" s="210">
        <f>SUM(D217:D218)</f>
        <v>1220000000</v>
      </c>
      <c r="E216" s="210">
        <f>SUM(E217:E218)</f>
        <v>1220000000</v>
      </c>
      <c r="F216" s="92">
        <f>SUM(F217:F218)</f>
        <v>1242000000</v>
      </c>
      <c r="G216" s="210">
        <f>SUM(G217:G218)</f>
        <v>1330000000</v>
      </c>
      <c r="H216" s="332">
        <f>G216/E216*100</f>
        <v>109.01639344262296</v>
      </c>
      <c r="I216" s="210">
        <f>SUM(I217:I218)</f>
        <v>1398960000</v>
      </c>
      <c r="J216" s="349">
        <f t="shared" si="55"/>
        <v>105.18496240601505</v>
      </c>
      <c r="K216" s="210">
        <f>SUM(K217:K218)</f>
        <v>1428890000</v>
      </c>
      <c r="L216" s="349">
        <f>K216/I216*100</f>
        <v>102.13944644593127</v>
      </c>
      <c r="N216" s="221"/>
      <c r="O216" s="221"/>
      <c r="P216" s="221"/>
    </row>
    <row r="217" spans="1:16" s="218" customFormat="1" ht="27">
      <c r="A217" s="215" t="s">
        <v>133</v>
      </c>
      <c r="B217" s="216" t="s">
        <v>148</v>
      </c>
      <c r="C217" s="217">
        <f>238798104-10</f>
        <v>238798094</v>
      </c>
      <c r="D217" s="217">
        <v>226681000</v>
      </c>
      <c r="E217" s="217">
        <v>226681000</v>
      </c>
      <c r="F217" s="89">
        <v>238681000</v>
      </c>
      <c r="G217" s="217">
        <v>249000000</v>
      </c>
      <c r="H217" s="330">
        <f>G217/E217*100</f>
        <v>109.84599503266705</v>
      </c>
      <c r="I217" s="217">
        <v>261000000</v>
      </c>
      <c r="J217" s="350">
        <f t="shared" si="55"/>
        <v>104.81927710843372</v>
      </c>
      <c r="K217" s="217">
        <v>266500000</v>
      </c>
      <c r="L217" s="350">
        <f>K217/I217*100</f>
        <v>102.10727969348659</v>
      </c>
      <c r="M217" s="221"/>
      <c r="N217" s="227"/>
      <c r="O217" s="221"/>
      <c r="P217" s="221"/>
    </row>
    <row r="218" spans="1:16" s="218" customFormat="1" ht="13.5">
      <c r="A218" s="215" t="s">
        <v>160</v>
      </c>
      <c r="B218" s="234" t="s">
        <v>147</v>
      </c>
      <c r="C218" s="217">
        <v>900418001</v>
      </c>
      <c r="D218" s="217">
        <v>993319000</v>
      </c>
      <c r="E218" s="217">
        <v>993319000</v>
      </c>
      <c r="F218" s="89">
        <v>1003319000</v>
      </c>
      <c r="G218" s="217">
        <v>1081000000</v>
      </c>
      <c r="H218" s="330">
        <f>G218/E218*100</f>
        <v>108.82707367925109</v>
      </c>
      <c r="I218" s="217">
        <v>1137960000</v>
      </c>
      <c r="J218" s="350">
        <f t="shared" si="55"/>
        <v>105.26919518963922</v>
      </c>
      <c r="K218" s="217">
        <v>1162390000</v>
      </c>
      <c r="L218" s="350">
        <f>K218/I218*100</f>
        <v>102.14682414144609</v>
      </c>
      <c r="M218" s="221"/>
      <c r="N218" s="227"/>
      <c r="O218" s="221"/>
      <c r="P218" s="221"/>
    </row>
    <row r="219" spans="1:16" s="218" customFormat="1" ht="12.75" customHeight="1">
      <c r="A219" s="244"/>
      <c r="B219" s="245"/>
      <c r="C219" s="217"/>
      <c r="D219" s="217"/>
      <c r="E219" s="217"/>
      <c r="F219" s="89"/>
      <c r="G219" s="217"/>
      <c r="H219" s="330"/>
      <c r="I219" s="217"/>
      <c r="J219" s="349"/>
      <c r="K219" s="217"/>
      <c r="L219" s="349"/>
      <c r="N219" s="221"/>
      <c r="O219" s="221"/>
      <c r="P219" s="221"/>
    </row>
    <row r="220" spans="1:16" s="218" customFormat="1" ht="27.75" customHeight="1">
      <c r="A220" s="236" t="s">
        <v>243</v>
      </c>
      <c r="B220" s="253" t="s">
        <v>155</v>
      </c>
      <c r="C220" s="210">
        <f>C221+C231+C263+C268</f>
        <v>63552624</v>
      </c>
      <c r="D220" s="210">
        <f>D221+D231+D263+D268</f>
        <v>74540000</v>
      </c>
      <c r="E220" s="210">
        <f>E221+E231+E263+E268</f>
        <v>75490000</v>
      </c>
      <c r="F220" s="92">
        <f>F221+F231+F263+F268</f>
        <v>72940000</v>
      </c>
      <c r="G220" s="210">
        <f>G221+G231+G263+G268</f>
        <v>74015000</v>
      </c>
      <c r="H220" s="332">
        <f aca="true" t="shared" si="57" ref="H220:H270">G220/E220*100</f>
        <v>98.0460988210359</v>
      </c>
      <c r="I220" s="210">
        <f>I221+I231+I263+I268</f>
        <v>75695000</v>
      </c>
      <c r="J220" s="349">
        <f aca="true" t="shared" si="58" ref="J220:J270">I220/G220*100</f>
        <v>102.26981017361345</v>
      </c>
      <c r="K220" s="210">
        <f>K221+K231+K263+K268</f>
        <v>77565000</v>
      </c>
      <c r="L220" s="349">
        <f aca="true" t="shared" si="59" ref="L220:L229">K220/I220*100</f>
        <v>102.47044058392231</v>
      </c>
      <c r="M220" s="227"/>
      <c r="N220" s="221"/>
      <c r="O220" s="221"/>
      <c r="P220" s="221"/>
    </row>
    <row r="221" spans="1:16" s="218" customFormat="1" ht="12.75" customHeight="1">
      <c r="A221" s="238">
        <v>31</v>
      </c>
      <c r="B221" s="237" t="s">
        <v>54</v>
      </c>
      <c r="C221" s="210">
        <f>C222+C226+C228</f>
        <v>38309317</v>
      </c>
      <c r="D221" s="210">
        <f>D222+D226+D228</f>
        <v>39400000</v>
      </c>
      <c r="E221" s="210">
        <f>E222+E226+E228</f>
        <v>40350000</v>
      </c>
      <c r="F221" s="92">
        <f>F222+F226+F228</f>
        <v>40350000</v>
      </c>
      <c r="G221" s="210">
        <f>G222+G226+G228</f>
        <v>40520000</v>
      </c>
      <c r="H221" s="332">
        <f t="shared" si="57"/>
        <v>100.42131350681535</v>
      </c>
      <c r="I221" s="210">
        <f>I222+I226+I228</f>
        <v>42200000</v>
      </c>
      <c r="J221" s="349">
        <f t="shared" si="58"/>
        <v>104.14610069101677</v>
      </c>
      <c r="K221" s="210">
        <f>K222+K226+K228</f>
        <v>44070000</v>
      </c>
      <c r="L221" s="349">
        <f t="shared" si="59"/>
        <v>104.43127962085308</v>
      </c>
      <c r="M221" s="227"/>
      <c r="N221" s="221"/>
      <c r="O221" s="221"/>
      <c r="P221" s="221"/>
    </row>
    <row r="222" spans="1:16" s="218" customFormat="1" ht="12.75" customHeight="1">
      <c r="A222" s="238">
        <v>311</v>
      </c>
      <c r="B222" s="237" t="s">
        <v>97</v>
      </c>
      <c r="C222" s="210">
        <f>SUM(C223:C225)</f>
        <v>31727885</v>
      </c>
      <c r="D222" s="210">
        <f>SUM(D223:D225)</f>
        <v>32900000</v>
      </c>
      <c r="E222" s="210">
        <f>SUM(E223:E225)</f>
        <v>33720000</v>
      </c>
      <c r="F222" s="92">
        <f>SUM(F223:F225)</f>
        <v>33720000</v>
      </c>
      <c r="G222" s="210">
        <f>SUM(G223:G225)</f>
        <v>33720000</v>
      </c>
      <c r="H222" s="332">
        <f t="shared" si="57"/>
        <v>100</v>
      </c>
      <c r="I222" s="210">
        <f>SUM(I223:I225)</f>
        <v>35150000</v>
      </c>
      <c r="J222" s="349">
        <f t="shared" si="58"/>
        <v>104.24080664294186</v>
      </c>
      <c r="K222" s="210">
        <f>SUM(K223:K225)</f>
        <v>36720000</v>
      </c>
      <c r="L222" s="349">
        <f t="shared" si="59"/>
        <v>104.46657183499288</v>
      </c>
      <c r="N222" s="221"/>
      <c r="O222" s="221"/>
      <c r="P222" s="221"/>
    </row>
    <row r="223" spans="1:16" s="218" customFormat="1" ht="12.75" customHeight="1">
      <c r="A223" s="239">
        <v>3111</v>
      </c>
      <c r="B223" s="193" t="s">
        <v>56</v>
      </c>
      <c r="C223" s="263">
        <v>27431207</v>
      </c>
      <c r="D223" s="263">
        <v>28500000</v>
      </c>
      <c r="E223" s="263">
        <v>29320000</v>
      </c>
      <c r="F223" s="383">
        <v>29320000</v>
      </c>
      <c r="G223" s="263">
        <v>29320000</v>
      </c>
      <c r="H223" s="335">
        <f t="shared" si="57"/>
        <v>100</v>
      </c>
      <c r="I223" s="263">
        <v>30750000</v>
      </c>
      <c r="J223" s="350">
        <f t="shared" si="58"/>
        <v>104.87721691678036</v>
      </c>
      <c r="K223" s="263">
        <v>32320000</v>
      </c>
      <c r="L223" s="350">
        <f t="shared" si="59"/>
        <v>105.10569105691057</v>
      </c>
      <c r="N223" s="221"/>
      <c r="O223" s="221"/>
      <c r="P223" s="221"/>
    </row>
    <row r="224" spans="1:16" s="218" customFormat="1" ht="12.75" customHeight="1">
      <c r="A224" s="239">
        <v>3113</v>
      </c>
      <c r="B224" s="193" t="s">
        <v>94</v>
      </c>
      <c r="C224" s="263">
        <v>170316</v>
      </c>
      <c r="D224" s="263">
        <v>200000</v>
      </c>
      <c r="E224" s="263">
        <v>200000</v>
      </c>
      <c r="F224" s="383">
        <v>200000</v>
      </c>
      <c r="G224" s="263">
        <v>200000</v>
      </c>
      <c r="H224" s="335">
        <f t="shared" si="57"/>
        <v>100</v>
      </c>
      <c r="I224" s="263">
        <v>200000</v>
      </c>
      <c r="J224" s="350">
        <f t="shared" si="58"/>
        <v>100</v>
      </c>
      <c r="K224" s="263">
        <v>200000</v>
      </c>
      <c r="L224" s="350">
        <f t="shared" si="59"/>
        <v>100</v>
      </c>
      <c r="N224" s="221"/>
      <c r="O224" s="221"/>
      <c r="P224" s="221"/>
    </row>
    <row r="225" spans="1:16" s="218" customFormat="1" ht="12.75" customHeight="1">
      <c r="A225" s="239">
        <v>3114</v>
      </c>
      <c r="B225" s="193" t="s">
        <v>136</v>
      </c>
      <c r="C225" s="235">
        <v>4126362</v>
      </c>
      <c r="D225" s="235">
        <v>4200000</v>
      </c>
      <c r="E225" s="235">
        <v>4200000</v>
      </c>
      <c r="F225" s="109">
        <v>4200000</v>
      </c>
      <c r="G225" s="235">
        <v>4200000</v>
      </c>
      <c r="H225" s="333">
        <f t="shared" si="57"/>
        <v>100</v>
      </c>
      <c r="I225" s="235">
        <v>4200000</v>
      </c>
      <c r="J225" s="350">
        <f t="shared" si="58"/>
        <v>100</v>
      </c>
      <c r="K225" s="235">
        <v>4200000</v>
      </c>
      <c r="L225" s="350">
        <f t="shared" si="59"/>
        <v>100</v>
      </c>
      <c r="N225" s="221"/>
      <c r="O225" s="221"/>
      <c r="P225" s="221"/>
    </row>
    <row r="226" spans="1:16" s="218" customFormat="1" ht="12.75" customHeight="1">
      <c r="A226" s="238">
        <v>312</v>
      </c>
      <c r="B226" s="237" t="s">
        <v>58</v>
      </c>
      <c r="C226" s="210">
        <f aca="true" t="shared" si="60" ref="C226:K226">C227</f>
        <v>1567950</v>
      </c>
      <c r="D226" s="210">
        <f t="shared" si="60"/>
        <v>1500000</v>
      </c>
      <c r="E226" s="210">
        <f t="shared" si="60"/>
        <v>1500000</v>
      </c>
      <c r="F226" s="92">
        <f t="shared" si="60"/>
        <v>1500000</v>
      </c>
      <c r="G226" s="210">
        <f t="shared" si="60"/>
        <v>1550000</v>
      </c>
      <c r="H226" s="332">
        <f t="shared" si="57"/>
        <v>103.33333333333334</v>
      </c>
      <c r="I226" s="210">
        <f t="shared" si="60"/>
        <v>1550000</v>
      </c>
      <c r="J226" s="349">
        <f t="shared" si="58"/>
        <v>100</v>
      </c>
      <c r="K226" s="210">
        <f t="shared" si="60"/>
        <v>1550000</v>
      </c>
      <c r="L226" s="349">
        <f t="shared" si="59"/>
        <v>100</v>
      </c>
      <c r="N226" s="221"/>
      <c r="O226" s="221"/>
      <c r="P226" s="221"/>
    </row>
    <row r="227" spans="1:16" s="218" customFormat="1" ht="12.75" customHeight="1">
      <c r="A227" s="239">
        <v>3121</v>
      </c>
      <c r="B227" s="193" t="s">
        <v>58</v>
      </c>
      <c r="C227" s="263">
        <v>1567950</v>
      </c>
      <c r="D227" s="263">
        <v>1500000</v>
      </c>
      <c r="E227" s="263">
        <v>1500000</v>
      </c>
      <c r="F227" s="383">
        <v>1500000</v>
      </c>
      <c r="G227" s="263">
        <v>1550000</v>
      </c>
      <c r="H227" s="335">
        <f t="shared" si="57"/>
        <v>103.33333333333334</v>
      </c>
      <c r="I227" s="263">
        <v>1550000</v>
      </c>
      <c r="J227" s="350">
        <f t="shared" si="58"/>
        <v>100</v>
      </c>
      <c r="K227" s="263">
        <v>1550000</v>
      </c>
      <c r="L227" s="350">
        <f t="shared" si="59"/>
        <v>100</v>
      </c>
      <c r="N227" s="221"/>
      <c r="O227" s="221"/>
      <c r="P227" s="221"/>
    </row>
    <row r="228" spans="1:16" s="218" customFormat="1" ht="12.75" customHeight="1">
      <c r="A228" s="238">
        <v>313</v>
      </c>
      <c r="B228" s="237" t="s">
        <v>59</v>
      </c>
      <c r="C228" s="210">
        <f>C229+C230</f>
        <v>5013482</v>
      </c>
      <c r="D228" s="210">
        <f>D229+D230</f>
        <v>5000000</v>
      </c>
      <c r="E228" s="210">
        <f>E229+E230</f>
        <v>5130000</v>
      </c>
      <c r="F228" s="92">
        <f>F229+F230</f>
        <v>5130000</v>
      </c>
      <c r="G228" s="210">
        <f>G229+G230</f>
        <v>5250000</v>
      </c>
      <c r="H228" s="332">
        <f t="shared" si="57"/>
        <v>102.3391812865497</v>
      </c>
      <c r="I228" s="210">
        <f>I229+I230</f>
        <v>5500000</v>
      </c>
      <c r="J228" s="349">
        <f t="shared" si="58"/>
        <v>104.76190476190477</v>
      </c>
      <c r="K228" s="210">
        <f>K229+K230</f>
        <v>5800000</v>
      </c>
      <c r="L228" s="349">
        <f t="shared" si="59"/>
        <v>105.45454545454544</v>
      </c>
      <c r="N228" s="221"/>
      <c r="O228" s="221"/>
      <c r="P228" s="221"/>
    </row>
    <row r="229" spans="1:16" s="218" customFormat="1" ht="12.75" customHeight="1">
      <c r="A229" s="239">
        <v>3132</v>
      </c>
      <c r="B229" s="193" t="s">
        <v>95</v>
      </c>
      <c r="C229" s="263">
        <v>5013482</v>
      </c>
      <c r="D229" s="263">
        <v>5000000</v>
      </c>
      <c r="E229" s="263">
        <v>5130000</v>
      </c>
      <c r="F229" s="383">
        <v>5130000</v>
      </c>
      <c r="G229" s="263">
        <v>5250000</v>
      </c>
      <c r="H229" s="335">
        <f t="shared" si="57"/>
        <v>102.3391812865497</v>
      </c>
      <c r="I229" s="263">
        <v>5500000</v>
      </c>
      <c r="J229" s="350">
        <f t="shared" si="58"/>
        <v>104.76190476190477</v>
      </c>
      <c r="K229" s="263">
        <v>5800000</v>
      </c>
      <c r="L229" s="350">
        <f t="shared" si="59"/>
        <v>105.45454545454544</v>
      </c>
      <c r="N229" s="221"/>
      <c r="O229" s="221"/>
      <c r="P229" s="221"/>
    </row>
    <row r="230" spans="1:16" s="218" customFormat="1" ht="12.75" customHeight="1" hidden="1">
      <c r="A230" s="239">
        <v>3133</v>
      </c>
      <c r="B230" s="193" t="s">
        <v>96</v>
      </c>
      <c r="C230" s="263"/>
      <c r="D230" s="263">
        <v>0</v>
      </c>
      <c r="E230" s="263">
        <v>0</v>
      </c>
      <c r="F230" s="383">
        <v>0</v>
      </c>
      <c r="G230" s="263">
        <v>0</v>
      </c>
      <c r="H230" s="335" t="e">
        <f t="shared" si="57"/>
        <v>#DIV/0!</v>
      </c>
      <c r="I230" s="263">
        <v>0</v>
      </c>
      <c r="J230" s="350"/>
      <c r="K230" s="263">
        <v>0</v>
      </c>
      <c r="L230" s="350"/>
      <c r="N230" s="221"/>
      <c r="O230" s="221"/>
      <c r="P230" s="221"/>
    </row>
    <row r="231" spans="1:16" s="218" customFormat="1" ht="12.75" customHeight="1">
      <c r="A231" s="238">
        <v>32</v>
      </c>
      <c r="B231" s="236" t="s">
        <v>5</v>
      </c>
      <c r="C231" s="210">
        <f>C232+C237+C243+C253+C255</f>
        <v>12819357</v>
      </c>
      <c r="D231" s="210">
        <f>D232+D237+D243+D253+D255</f>
        <v>22920000</v>
      </c>
      <c r="E231" s="210">
        <f>E232+E237+E243+E253+E255</f>
        <v>22920000</v>
      </c>
      <c r="F231" s="92">
        <f>F232+F237+F243+F253+F255</f>
        <v>20470000</v>
      </c>
      <c r="G231" s="210">
        <f>G232+G237+G243+G253+G255</f>
        <v>21375000</v>
      </c>
      <c r="H231" s="332">
        <f t="shared" si="57"/>
        <v>93.25916230366492</v>
      </c>
      <c r="I231" s="210">
        <f>I232+I237+I243+I253+I255</f>
        <v>21375000</v>
      </c>
      <c r="J231" s="349">
        <f t="shared" si="58"/>
        <v>100</v>
      </c>
      <c r="K231" s="210">
        <f>K232+K237+K243+K253+K255</f>
        <v>21375000</v>
      </c>
      <c r="L231" s="349">
        <f aca="true" t="shared" si="61" ref="L231:L270">K231/I231*100</f>
        <v>100</v>
      </c>
      <c r="M231" s="227"/>
      <c r="N231" s="221"/>
      <c r="O231" s="221"/>
      <c r="P231" s="221"/>
    </row>
    <row r="232" spans="1:16" s="218" customFormat="1" ht="12.75" customHeight="1">
      <c r="A232" s="238">
        <v>321</v>
      </c>
      <c r="B232" s="237" t="s">
        <v>9</v>
      </c>
      <c r="C232" s="210">
        <f>SUM(C233:C236)</f>
        <v>1053828</v>
      </c>
      <c r="D232" s="210">
        <f>SUM(D233:D236)</f>
        <v>1285000</v>
      </c>
      <c r="E232" s="210">
        <f>SUM(E233:E236)</f>
        <v>1285000</v>
      </c>
      <c r="F232" s="92">
        <f>SUM(F233:F236)</f>
        <v>1285000</v>
      </c>
      <c r="G232" s="210">
        <f>SUM(G233:G236)</f>
        <v>1235000</v>
      </c>
      <c r="H232" s="332">
        <f t="shared" si="57"/>
        <v>96.10894941634241</v>
      </c>
      <c r="I232" s="210">
        <f>SUM(I233:I236)</f>
        <v>1235000</v>
      </c>
      <c r="J232" s="349">
        <f t="shared" si="58"/>
        <v>100</v>
      </c>
      <c r="K232" s="210">
        <f>SUM(K233:K236)</f>
        <v>1235000</v>
      </c>
      <c r="L232" s="349">
        <f t="shared" si="61"/>
        <v>100</v>
      </c>
      <c r="N232" s="221"/>
      <c r="O232" s="221"/>
      <c r="P232" s="221"/>
    </row>
    <row r="233" spans="1:16" s="218" customFormat="1" ht="12.75" customHeight="1">
      <c r="A233" s="239">
        <v>3211</v>
      </c>
      <c r="B233" s="243" t="s">
        <v>60</v>
      </c>
      <c r="C233" s="235">
        <v>300</v>
      </c>
      <c r="D233" s="235">
        <v>10000</v>
      </c>
      <c r="E233" s="235">
        <v>10000</v>
      </c>
      <c r="F233" s="109">
        <v>10000</v>
      </c>
      <c r="G233" s="235">
        <v>10000</v>
      </c>
      <c r="H233" s="333">
        <f t="shared" si="57"/>
        <v>100</v>
      </c>
      <c r="I233" s="235">
        <v>10000</v>
      </c>
      <c r="J233" s="350">
        <f t="shared" si="58"/>
        <v>100</v>
      </c>
      <c r="K233" s="235">
        <v>10000</v>
      </c>
      <c r="L233" s="350">
        <f t="shared" si="61"/>
        <v>100</v>
      </c>
      <c r="N233" s="221"/>
      <c r="O233" s="221"/>
      <c r="P233" s="221"/>
    </row>
    <row r="234" spans="1:16" s="218" customFormat="1" ht="12.75" customHeight="1">
      <c r="A234" s="239">
        <v>3212</v>
      </c>
      <c r="B234" s="243" t="s">
        <v>61</v>
      </c>
      <c r="C234" s="235">
        <v>1053528</v>
      </c>
      <c r="D234" s="235">
        <v>1250000</v>
      </c>
      <c r="E234" s="235">
        <v>1250000</v>
      </c>
      <c r="F234" s="109">
        <v>1250000</v>
      </c>
      <c r="G234" s="235">
        <v>1200000</v>
      </c>
      <c r="H234" s="333">
        <f t="shared" si="57"/>
        <v>96</v>
      </c>
      <c r="I234" s="235">
        <v>1200000</v>
      </c>
      <c r="J234" s="350">
        <f t="shared" si="58"/>
        <v>100</v>
      </c>
      <c r="K234" s="235">
        <v>1200000</v>
      </c>
      <c r="L234" s="350">
        <f t="shared" si="61"/>
        <v>100</v>
      </c>
      <c r="N234" s="221"/>
      <c r="O234" s="221"/>
      <c r="P234" s="221"/>
    </row>
    <row r="235" spans="1:16" s="218" customFormat="1" ht="12.75" customHeight="1">
      <c r="A235" s="239">
        <v>3213</v>
      </c>
      <c r="B235" s="243" t="s">
        <v>8</v>
      </c>
      <c r="C235" s="235"/>
      <c r="D235" s="235">
        <v>20000</v>
      </c>
      <c r="E235" s="235">
        <v>20000</v>
      </c>
      <c r="F235" s="109">
        <v>20000</v>
      </c>
      <c r="G235" s="235">
        <v>20000</v>
      </c>
      <c r="H235" s="333">
        <f t="shared" si="57"/>
        <v>100</v>
      </c>
      <c r="I235" s="235">
        <v>20000</v>
      </c>
      <c r="J235" s="350">
        <f t="shared" si="58"/>
        <v>100</v>
      </c>
      <c r="K235" s="235">
        <v>20000</v>
      </c>
      <c r="L235" s="350">
        <f t="shared" si="61"/>
        <v>100</v>
      </c>
      <c r="N235" s="221"/>
      <c r="O235" s="221"/>
      <c r="P235" s="221"/>
    </row>
    <row r="236" spans="1:16" s="218" customFormat="1" ht="12.75" customHeight="1">
      <c r="A236" s="239">
        <v>3214</v>
      </c>
      <c r="B236" s="243" t="s">
        <v>157</v>
      </c>
      <c r="C236" s="235"/>
      <c r="D236" s="235">
        <v>5000</v>
      </c>
      <c r="E236" s="235">
        <v>5000</v>
      </c>
      <c r="F236" s="109">
        <v>5000</v>
      </c>
      <c r="G236" s="235">
        <v>5000</v>
      </c>
      <c r="H236" s="333">
        <f t="shared" si="57"/>
        <v>100</v>
      </c>
      <c r="I236" s="235">
        <v>5000</v>
      </c>
      <c r="J236" s="350">
        <f t="shared" si="58"/>
        <v>100</v>
      </c>
      <c r="K236" s="235">
        <v>5000</v>
      </c>
      <c r="L236" s="350">
        <f t="shared" si="61"/>
        <v>100</v>
      </c>
      <c r="N236" s="221"/>
      <c r="O236" s="221"/>
      <c r="P236" s="221"/>
    </row>
    <row r="237" spans="1:16" s="218" customFormat="1" ht="12.75">
      <c r="A237" s="238">
        <v>322</v>
      </c>
      <c r="B237" s="237" t="s">
        <v>62</v>
      </c>
      <c r="C237" s="210">
        <f>SUM(C238:C242)</f>
        <v>679333</v>
      </c>
      <c r="D237" s="210">
        <f>SUM(D238:D242)</f>
        <v>1995000</v>
      </c>
      <c r="E237" s="210">
        <f>SUM(E238:E242)</f>
        <v>1995000</v>
      </c>
      <c r="F237" s="92">
        <f>SUM(F238:F242)</f>
        <v>2695000</v>
      </c>
      <c r="G237" s="210">
        <f>SUM(G238:G242)</f>
        <v>2600000</v>
      </c>
      <c r="H237" s="332">
        <f t="shared" si="57"/>
        <v>130.32581453634086</v>
      </c>
      <c r="I237" s="210">
        <f>SUM(I238:I242)</f>
        <v>2600000</v>
      </c>
      <c r="J237" s="349">
        <f t="shared" si="58"/>
        <v>100</v>
      </c>
      <c r="K237" s="210">
        <f>SUM(K238:K242)</f>
        <v>2600000</v>
      </c>
      <c r="L237" s="349">
        <f t="shared" si="61"/>
        <v>100</v>
      </c>
      <c r="N237" s="221"/>
      <c r="O237" s="221"/>
      <c r="P237" s="221"/>
    </row>
    <row r="238" spans="1:16" s="218" customFormat="1" ht="13.5">
      <c r="A238" s="244">
        <v>3221</v>
      </c>
      <c r="B238" s="193" t="s">
        <v>63</v>
      </c>
      <c r="C238" s="235">
        <v>679333</v>
      </c>
      <c r="D238" s="235">
        <v>1100000</v>
      </c>
      <c r="E238" s="235">
        <v>1100000</v>
      </c>
      <c r="F238" s="109">
        <v>1000000</v>
      </c>
      <c r="G238" s="235">
        <v>1000000</v>
      </c>
      <c r="H238" s="333">
        <f t="shared" si="57"/>
        <v>90.9090909090909</v>
      </c>
      <c r="I238" s="235">
        <v>1000000</v>
      </c>
      <c r="J238" s="350">
        <f t="shared" si="58"/>
        <v>100</v>
      </c>
      <c r="K238" s="235">
        <v>1000000</v>
      </c>
      <c r="L238" s="350">
        <f t="shared" si="61"/>
        <v>100</v>
      </c>
      <c r="N238" s="221"/>
      <c r="O238" s="221"/>
      <c r="P238" s="221"/>
    </row>
    <row r="239" spans="1:16" s="218" customFormat="1" ht="13.5">
      <c r="A239" s="244">
        <v>3223</v>
      </c>
      <c r="B239" s="193" t="s">
        <v>64</v>
      </c>
      <c r="C239" s="235"/>
      <c r="D239" s="235">
        <v>800000</v>
      </c>
      <c r="E239" s="235">
        <v>800000</v>
      </c>
      <c r="F239" s="109">
        <v>1600000</v>
      </c>
      <c r="G239" s="235">
        <v>1500000</v>
      </c>
      <c r="H239" s="333">
        <f t="shared" si="57"/>
        <v>187.5</v>
      </c>
      <c r="I239" s="235">
        <v>1500000</v>
      </c>
      <c r="J239" s="350">
        <f t="shared" si="58"/>
        <v>100</v>
      </c>
      <c r="K239" s="235">
        <v>1500000</v>
      </c>
      <c r="L239" s="350">
        <f t="shared" si="61"/>
        <v>100</v>
      </c>
      <c r="N239" s="221"/>
      <c r="O239" s="221"/>
      <c r="P239" s="221"/>
    </row>
    <row r="240" spans="1:16" s="218" customFormat="1" ht="13.5">
      <c r="A240" s="244">
        <v>3224</v>
      </c>
      <c r="B240" s="245" t="s">
        <v>10</v>
      </c>
      <c r="C240" s="235"/>
      <c r="D240" s="235">
        <v>50000</v>
      </c>
      <c r="E240" s="235">
        <v>50000</v>
      </c>
      <c r="F240" s="109">
        <v>50000</v>
      </c>
      <c r="G240" s="235">
        <v>50000</v>
      </c>
      <c r="H240" s="333">
        <f t="shared" si="57"/>
        <v>100</v>
      </c>
      <c r="I240" s="235">
        <v>50000</v>
      </c>
      <c r="J240" s="350">
        <f t="shared" si="58"/>
        <v>100</v>
      </c>
      <c r="K240" s="235">
        <v>50000</v>
      </c>
      <c r="L240" s="350">
        <f t="shared" si="61"/>
        <v>100</v>
      </c>
      <c r="N240" s="221"/>
      <c r="O240" s="221"/>
      <c r="P240" s="221"/>
    </row>
    <row r="241" spans="1:16" s="218" customFormat="1" ht="13.5">
      <c r="A241" s="244" t="s">
        <v>11</v>
      </c>
      <c r="B241" s="245" t="s">
        <v>12</v>
      </c>
      <c r="C241" s="235"/>
      <c r="D241" s="235">
        <v>25000</v>
      </c>
      <c r="E241" s="235">
        <v>25000</v>
      </c>
      <c r="F241" s="109">
        <v>25000</v>
      </c>
      <c r="G241" s="235">
        <v>30000</v>
      </c>
      <c r="H241" s="333">
        <f t="shared" si="57"/>
        <v>120</v>
      </c>
      <c r="I241" s="235">
        <v>30000</v>
      </c>
      <c r="J241" s="350">
        <f t="shared" si="58"/>
        <v>100</v>
      </c>
      <c r="K241" s="235">
        <v>30000</v>
      </c>
      <c r="L241" s="350">
        <f t="shared" si="61"/>
        <v>100</v>
      </c>
      <c r="N241" s="221"/>
      <c r="O241" s="221"/>
      <c r="P241" s="221"/>
    </row>
    <row r="242" spans="1:16" s="218" customFormat="1" ht="13.5">
      <c r="A242" s="244">
        <v>3227</v>
      </c>
      <c r="B242" s="245" t="s">
        <v>140</v>
      </c>
      <c r="C242" s="235"/>
      <c r="D242" s="235">
        <v>20000</v>
      </c>
      <c r="E242" s="235">
        <v>20000</v>
      </c>
      <c r="F242" s="109">
        <v>20000</v>
      </c>
      <c r="G242" s="235">
        <v>20000</v>
      </c>
      <c r="H242" s="333">
        <f t="shared" si="57"/>
        <v>100</v>
      </c>
      <c r="I242" s="235">
        <v>20000</v>
      </c>
      <c r="J242" s="350">
        <f t="shared" si="58"/>
        <v>100</v>
      </c>
      <c r="K242" s="235">
        <v>20000</v>
      </c>
      <c r="L242" s="350">
        <f t="shared" si="61"/>
        <v>100</v>
      </c>
      <c r="N242" s="221"/>
      <c r="O242" s="221"/>
      <c r="P242" s="221"/>
    </row>
    <row r="243" spans="1:16" s="218" customFormat="1" ht="12.75">
      <c r="A243" s="238">
        <v>323</v>
      </c>
      <c r="B243" s="237" t="s">
        <v>13</v>
      </c>
      <c r="C243" s="210">
        <f>SUM(C244:C252)</f>
        <v>9496960</v>
      </c>
      <c r="D243" s="210">
        <f>SUM(D244:D252)</f>
        <v>17300000</v>
      </c>
      <c r="E243" s="210">
        <f>SUM(E244:E252)</f>
        <v>17300000</v>
      </c>
      <c r="F243" s="92">
        <f>SUM(F244:F252)</f>
        <v>15150000</v>
      </c>
      <c r="G243" s="210">
        <f>SUM(G244:G252)</f>
        <v>16200000</v>
      </c>
      <c r="H243" s="332">
        <f t="shared" si="57"/>
        <v>93.64161849710982</v>
      </c>
      <c r="I243" s="210">
        <f>SUM(I244:I252)</f>
        <v>16200000</v>
      </c>
      <c r="J243" s="349">
        <f t="shared" si="58"/>
        <v>100</v>
      </c>
      <c r="K243" s="210">
        <f>SUM(K244:K252)</f>
        <v>16200000</v>
      </c>
      <c r="L243" s="349">
        <f t="shared" si="61"/>
        <v>100</v>
      </c>
      <c r="N243" s="221"/>
      <c r="O243" s="221"/>
      <c r="P243" s="221"/>
    </row>
    <row r="244" spans="1:16" s="218" customFormat="1" ht="13.5">
      <c r="A244" s="239">
        <v>3231</v>
      </c>
      <c r="B244" s="235" t="s">
        <v>65</v>
      </c>
      <c r="C244" s="264">
        <v>7221500</v>
      </c>
      <c r="D244" s="264">
        <v>8500000</v>
      </c>
      <c r="E244" s="264">
        <v>8500000</v>
      </c>
      <c r="F244" s="384">
        <v>8500000</v>
      </c>
      <c r="G244" s="264">
        <v>8500000</v>
      </c>
      <c r="H244" s="354">
        <f t="shared" si="57"/>
        <v>100</v>
      </c>
      <c r="I244" s="264">
        <v>8500000</v>
      </c>
      <c r="J244" s="350">
        <f t="shared" si="58"/>
        <v>100</v>
      </c>
      <c r="K244" s="264">
        <v>8500000</v>
      </c>
      <c r="L244" s="350">
        <f t="shared" si="61"/>
        <v>100</v>
      </c>
      <c r="N244" s="221"/>
      <c r="O244" s="221"/>
      <c r="P244" s="221"/>
    </row>
    <row r="245" spans="1:16" s="218" customFormat="1" ht="13.5">
      <c r="A245" s="239">
        <v>3232</v>
      </c>
      <c r="B245" s="245" t="s">
        <v>14</v>
      </c>
      <c r="C245" s="235"/>
      <c r="D245" s="235">
        <v>1500000</v>
      </c>
      <c r="E245" s="235">
        <v>1500000</v>
      </c>
      <c r="F245" s="109">
        <v>1300000</v>
      </c>
      <c r="G245" s="235">
        <v>1200000</v>
      </c>
      <c r="H245" s="333">
        <f t="shared" si="57"/>
        <v>80</v>
      </c>
      <c r="I245" s="235">
        <v>1200000</v>
      </c>
      <c r="J245" s="350">
        <f t="shared" si="58"/>
        <v>100</v>
      </c>
      <c r="K245" s="235">
        <v>1200000</v>
      </c>
      <c r="L245" s="350">
        <f t="shared" si="61"/>
        <v>100</v>
      </c>
      <c r="N245" s="221"/>
      <c r="O245" s="221"/>
      <c r="P245" s="221"/>
    </row>
    <row r="246" spans="1:16" s="218" customFormat="1" ht="13.5">
      <c r="A246" s="239">
        <v>3233</v>
      </c>
      <c r="B246" s="243" t="s">
        <v>66</v>
      </c>
      <c r="C246" s="235">
        <v>1509650</v>
      </c>
      <c r="D246" s="235">
        <v>3000000</v>
      </c>
      <c r="E246" s="235">
        <v>3000000</v>
      </c>
      <c r="F246" s="109">
        <v>1500000</v>
      </c>
      <c r="G246" s="235">
        <v>2500000</v>
      </c>
      <c r="H246" s="333">
        <f t="shared" si="57"/>
        <v>83.33333333333334</v>
      </c>
      <c r="I246" s="235">
        <v>2500000</v>
      </c>
      <c r="J246" s="350">
        <f t="shared" si="58"/>
        <v>100</v>
      </c>
      <c r="K246" s="235">
        <v>2500000</v>
      </c>
      <c r="L246" s="350">
        <f t="shared" si="61"/>
        <v>100</v>
      </c>
      <c r="N246" s="221"/>
      <c r="O246" s="221"/>
      <c r="P246" s="221"/>
    </row>
    <row r="247" spans="1:16" s="218" customFormat="1" ht="13.5">
      <c r="A247" s="239">
        <v>3234</v>
      </c>
      <c r="B247" s="243" t="s">
        <v>67</v>
      </c>
      <c r="C247" s="235"/>
      <c r="D247" s="235">
        <v>400000</v>
      </c>
      <c r="E247" s="235">
        <v>400000</v>
      </c>
      <c r="F247" s="109">
        <v>400000</v>
      </c>
      <c r="G247" s="235">
        <v>450000</v>
      </c>
      <c r="H247" s="333">
        <f t="shared" si="57"/>
        <v>112.5</v>
      </c>
      <c r="I247" s="235">
        <v>450000</v>
      </c>
      <c r="J247" s="350">
        <f t="shared" si="58"/>
        <v>100</v>
      </c>
      <c r="K247" s="235">
        <v>450000</v>
      </c>
      <c r="L247" s="350">
        <f t="shared" si="61"/>
        <v>100</v>
      </c>
      <c r="N247" s="221"/>
      <c r="O247" s="221"/>
      <c r="P247" s="221"/>
    </row>
    <row r="248" spans="1:16" s="218" customFormat="1" ht="13.5">
      <c r="A248" s="239">
        <v>3235</v>
      </c>
      <c r="B248" s="243" t="s">
        <v>68</v>
      </c>
      <c r="C248" s="235"/>
      <c r="D248" s="235">
        <v>1650000</v>
      </c>
      <c r="E248" s="235">
        <v>1650000</v>
      </c>
      <c r="F248" s="109">
        <v>1650000</v>
      </c>
      <c r="G248" s="235">
        <v>1700000</v>
      </c>
      <c r="H248" s="333">
        <f t="shared" si="57"/>
        <v>103.03030303030303</v>
      </c>
      <c r="I248" s="235">
        <v>1700000</v>
      </c>
      <c r="J248" s="350">
        <f t="shared" si="58"/>
        <v>100</v>
      </c>
      <c r="K248" s="235">
        <v>1700000</v>
      </c>
      <c r="L248" s="350">
        <f t="shared" si="61"/>
        <v>100</v>
      </c>
      <c r="N248" s="221"/>
      <c r="O248" s="221"/>
      <c r="P248" s="221"/>
    </row>
    <row r="249" spans="1:16" s="218" customFormat="1" ht="13.5">
      <c r="A249" s="239">
        <v>3236</v>
      </c>
      <c r="B249" s="243" t="s">
        <v>120</v>
      </c>
      <c r="C249" s="235"/>
      <c r="D249" s="235">
        <v>50000</v>
      </c>
      <c r="E249" s="235">
        <v>50000</v>
      </c>
      <c r="F249" s="109">
        <v>100000</v>
      </c>
      <c r="G249" s="235">
        <v>150000</v>
      </c>
      <c r="H249" s="333">
        <f t="shared" si="57"/>
        <v>300</v>
      </c>
      <c r="I249" s="235">
        <v>150000</v>
      </c>
      <c r="J249" s="350">
        <f t="shared" si="58"/>
        <v>100</v>
      </c>
      <c r="K249" s="235">
        <v>150000</v>
      </c>
      <c r="L249" s="350">
        <f t="shared" si="61"/>
        <v>100</v>
      </c>
      <c r="N249" s="221"/>
      <c r="O249" s="221"/>
      <c r="P249" s="221"/>
    </row>
    <row r="250" spans="1:16" s="218" customFormat="1" ht="13.5">
      <c r="A250" s="239">
        <v>3237</v>
      </c>
      <c r="B250" s="243" t="s">
        <v>15</v>
      </c>
      <c r="C250" s="235">
        <v>536987</v>
      </c>
      <c r="D250" s="235">
        <v>700000</v>
      </c>
      <c r="E250" s="235">
        <v>700000</v>
      </c>
      <c r="F250" s="109">
        <v>500000</v>
      </c>
      <c r="G250" s="235">
        <v>500000</v>
      </c>
      <c r="H250" s="333">
        <f t="shared" si="57"/>
        <v>71.42857142857143</v>
      </c>
      <c r="I250" s="235">
        <v>500000</v>
      </c>
      <c r="J250" s="350">
        <f t="shared" si="58"/>
        <v>100</v>
      </c>
      <c r="K250" s="235">
        <v>500000</v>
      </c>
      <c r="L250" s="350">
        <f t="shared" si="61"/>
        <v>100</v>
      </c>
      <c r="N250" s="221"/>
      <c r="O250" s="221"/>
      <c r="P250" s="221"/>
    </row>
    <row r="251" spans="1:16" s="218" customFormat="1" ht="13.5">
      <c r="A251" s="239">
        <v>3238</v>
      </c>
      <c r="B251" s="243" t="s">
        <v>119</v>
      </c>
      <c r="C251" s="235">
        <v>72683</v>
      </c>
      <c r="D251" s="235">
        <v>1200000</v>
      </c>
      <c r="E251" s="235">
        <v>1200000</v>
      </c>
      <c r="F251" s="109">
        <v>800000</v>
      </c>
      <c r="G251" s="235">
        <v>800000</v>
      </c>
      <c r="H251" s="333">
        <f t="shared" si="57"/>
        <v>66.66666666666666</v>
      </c>
      <c r="I251" s="235">
        <v>800000</v>
      </c>
      <c r="J251" s="350">
        <f t="shared" si="58"/>
        <v>100</v>
      </c>
      <c r="K251" s="235">
        <v>800000</v>
      </c>
      <c r="L251" s="350">
        <f t="shared" si="61"/>
        <v>100</v>
      </c>
      <c r="N251" s="221"/>
      <c r="O251" s="221"/>
      <c r="P251" s="221"/>
    </row>
    <row r="252" spans="1:16" s="218" customFormat="1" ht="13.5">
      <c r="A252" s="239">
        <v>3239</v>
      </c>
      <c r="B252" s="245" t="s">
        <v>69</v>
      </c>
      <c r="C252" s="264">
        <v>156140</v>
      </c>
      <c r="D252" s="264">
        <v>300000</v>
      </c>
      <c r="E252" s="264">
        <v>300000</v>
      </c>
      <c r="F252" s="384">
        <v>400000</v>
      </c>
      <c r="G252" s="264">
        <v>400000</v>
      </c>
      <c r="H252" s="354">
        <f t="shared" si="57"/>
        <v>133.33333333333331</v>
      </c>
      <c r="I252" s="264">
        <v>400000</v>
      </c>
      <c r="J252" s="350">
        <f t="shared" si="58"/>
        <v>100</v>
      </c>
      <c r="K252" s="264">
        <v>400000</v>
      </c>
      <c r="L252" s="350">
        <f t="shared" si="61"/>
        <v>100</v>
      </c>
      <c r="N252" s="221"/>
      <c r="O252" s="221"/>
      <c r="P252" s="221"/>
    </row>
    <row r="253" spans="1:16" s="218" customFormat="1" ht="12.75">
      <c r="A253" s="246">
        <v>324</v>
      </c>
      <c r="B253" s="247" t="s">
        <v>141</v>
      </c>
      <c r="C253" s="265">
        <f aca="true" t="shared" si="62" ref="C253:K253">SUM(C254)</f>
        <v>0</v>
      </c>
      <c r="D253" s="265">
        <f t="shared" si="62"/>
        <v>10000</v>
      </c>
      <c r="E253" s="265">
        <f t="shared" si="62"/>
        <v>10000</v>
      </c>
      <c r="F253" s="385">
        <f t="shared" si="62"/>
        <v>10000</v>
      </c>
      <c r="G253" s="265">
        <f t="shared" si="62"/>
        <v>10000</v>
      </c>
      <c r="H253" s="336">
        <f t="shared" si="57"/>
        <v>100</v>
      </c>
      <c r="I253" s="265">
        <f t="shared" si="62"/>
        <v>10000</v>
      </c>
      <c r="J253" s="349">
        <f t="shared" si="58"/>
        <v>100</v>
      </c>
      <c r="K253" s="265">
        <f t="shared" si="62"/>
        <v>10000</v>
      </c>
      <c r="L253" s="349">
        <f t="shared" si="61"/>
        <v>100</v>
      </c>
      <c r="N253" s="221"/>
      <c r="O253" s="221"/>
      <c r="P253" s="221"/>
    </row>
    <row r="254" spans="1:16" s="218" customFormat="1" ht="13.5">
      <c r="A254" s="239">
        <v>3241</v>
      </c>
      <c r="B254" s="245" t="s">
        <v>141</v>
      </c>
      <c r="C254" s="264"/>
      <c r="D254" s="264">
        <v>10000</v>
      </c>
      <c r="E254" s="264">
        <v>10000</v>
      </c>
      <c r="F254" s="384">
        <v>10000</v>
      </c>
      <c r="G254" s="264">
        <v>10000</v>
      </c>
      <c r="H254" s="354">
        <f t="shared" si="57"/>
        <v>100</v>
      </c>
      <c r="I254" s="264">
        <v>10000</v>
      </c>
      <c r="J254" s="350">
        <f t="shared" si="58"/>
        <v>100</v>
      </c>
      <c r="K254" s="264">
        <v>10000</v>
      </c>
      <c r="L254" s="350">
        <f t="shared" si="61"/>
        <v>100</v>
      </c>
      <c r="N254" s="221"/>
      <c r="O254" s="221"/>
      <c r="P254" s="221"/>
    </row>
    <row r="255" spans="1:16" s="218" customFormat="1" ht="12.75">
      <c r="A255" s="246">
        <v>329</v>
      </c>
      <c r="B255" s="247" t="s">
        <v>70</v>
      </c>
      <c r="C255" s="210">
        <f>SUM(C256:C262)</f>
        <v>1589236</v>
      </c>
      <c r="D255" s="210">
        <f>SUM(D256:D262)</f>
        <v>2330000</v>
      </c>
      <c r="E255" s="210">
        <f>SUM(E256:E262)</f>
        <v>2330000</v>
      </c>
      <c r="F255" s="92">
        <f>SUM(F256:F262)</f>
        <v>1330000</v>
      </c>
      <c r="G255" s="210">
        <f>SUM(G256:G262)</f>
        <v>1330000</v>
      </c>
      <c r="H255" s="332">
        <f t="shared" si="57"/>
        <v>57.08154506437768</v>
      </c>
      <c r="I255" s="210">
        <f>SUM(I256:I262)</f>
        <v>1330000</v>
      </c>
      <c r="J255" s="349">
        <f t="shared" si="58"/>
        <v>100</v>
      </c>
      <c r="K255" s="210">
        <f>SUM(K256:K262)</f>
        <v>1330000</v>
      </c>
      <c r="L255" s="349">
        <f t="shared" si="61"/>
        <v>100</v>
      </c>
      <c r="N255" s="221"/>
      <c r="O255" s="221"/>
      <c r="P255" s="221"/>
    </row>
    <row r="256" spans="1:16" s="218" customFormat="1" ht="13.5">
      <c r="A256" s="239">
        <v>3291</v>
      </c>
      <c r="B256" s="193" t="s">
        <v>85</v>
      </c>
      <c r="C256" s="217"/>
      <c r="D256" s="217">
        <v>100000</v>
      </c>
      <c r="E256" s="217">
        <v>100000</v>
      </c>
      <c r="F256" s="89">
        <v>100000</v>
      </c>
      <c r="G256" s="217">
        <v>100000</v>
      </c>
      <c r="H256" s="330">
        <f t="shared" si="57"/>
        <v>100</v>
      </c>
      <c r="I256" s="217">
        <v>100000</v>
      </c>
      <c r="J256" s="350">
        <f t="shared" si="58"/>
        <v>100</v>
      </c>
      <c r="K256" s="217">
        <v>100000</v>
      </c>
      <c r="L256" s="350">
        <f t="shared" si="61"/>
        <v>100</v>
      </c>
      <c r="N256" s="221"/>
      <c r="O256" s="221"/>
      <c r="P256" s="221"/>
    </row>
    <row r="257" spans="1:16" s="218" customFormat="1" ht="13.5">
      <c r="A257" s="239">
        <v>3292</v>
      </c>
      <c r="B257" s="245" t="s">
        <v>158</v>
      </c>
      <c r="C257" s="217"/>
      <c r="D257" s="217">
        <v>100000</v>
      </c>
      <c r="E257" s="217">
        <v>100000</v>
      </c>
      <c r="F257" s="89">
        <v>100000</v>
      </c>
      <c r="G257" s="217">
        <v>100000</v>
      </c>
      <c r="H257" s="330">
        <f t="shared" si="57"/>
        <v>100</v>
      </c>
      <c r="I257" s="217">
        <v>100000</v>
      </c>
      <c r="J257" s="350">
        <f t="shared" si="58"/>
        <v>100</v>
      </c>
      <c r="K257" s="217">
        <v>100000</v>
      </c>
      <c r="L257" s="350">
        <f t="shared" si="61"/>
        <v>100</v>
      </c>
      <c r="N257" s="221"/>
      <c r="O257" s="221"/>
      <c r="P257" s="221"/>
    </row>
    <row r="258" spans="1:16" s="218" customFormat="1" ht="13.5">
      <c r="A258" s="239">
        <v>3293</v>
      </c>
      <c r="B258" s="245" t="s">
        <v>72</v>
      </c>
      <c r="C258" s="264"/>
      <c r="D258" s="264">
        <v>20000</v>
      </c>
      <c r="E258" s="264">
        <v>20000</v>
      </c>
      <c r="F258" s="384">
        <v>20000</v>
      </c>
      <c r="G258" s="264">
        <v>20000</v>
      </c>
      <c r="H258" s="354">
        <f t="shared" si="57"/>
        <v>100</v>
      </c>
      <c r="I258" s="264">
        <v>20000</v>
      </c>
      <c r="J258" s="350">
        <f t="shared" si="58"/>
        <v>100</v>
      </c>
      <c r="K258" s="264">
        <v>20000</v>
      </c>
      <c r="L258" s="350">
        <f t="shared" si="61"/>
        <v>100</v>
      </c>
      <c r="N258" s="221"/>
      <c r="O258" s="221"/>
      <c r="P258" s="221"/>
    </row>
    <row r="259" spans="1:16" s="218" customFormat="1" ht="13.5">
      <c r="A259" s="239">
        <v>3294</v>
      </c>
      <c r="B259" s="193" t="s">
        <v>216</v>
      </c>
      <c r="C259" s="264"/>
      <c r="D259" s="264">
        <v>10000</v>
      </c>
      <c r="E259" s="264">
        <v>10000</v>
      </c>
      <c r="F259" s="384">
        <v>10000</v>
      </c>
      <c r="G259" s="264">
        <v>10000</v>
      </c>
      <c r="H259" s="354">
        <f t="shared" si="57"/>
        <v>100</v>
      </c>
      <c r="I259" s="264">
        <v>10000</v>
      </c>
      <c r="J259" s="350">
        <f t="shared" si="58"/>
        <v>100</v>
      </c>
      <c r="K259" s="264">
        <v>10000</v>
      </c>
      <c r="L259" s="350">
        <f t="shared" si="61"/>
        <v>100</v>
      </c>
      <c r="N259" s="221"/>
      <c r="O259" s="221"/>
      <c r="P259" s="221"/>
    </row>
    <row r="260" spans="1:16" s="218" customFormat="1" ht="13.5">
      <c r="A260" s="239">
        <v>3295</v>
      </c>
      <c r="B260" s="245" t="s">
        <v>142</v>
      </c>
      <c r="C260" s="264">
        <f>1557248+1906</f>
        <v>1559154</v>
      </c>
      <c r="D260" s="264">
        <v>2000000</v>
      </c>
      <c r="E260" s="264">
        <v>2000000</v>
      </c>
      <c r="F260" s="384">
        <v>1000000</v>
      </c>
      <c r="G260" s="264">
        <v>1000000</v>
      </c>
      <c r="H260" s="354">
        <f t="shared" si="57"/>
        <v>50</v>
      </c>
      <c r="I260" s="264">
        <v>1000000</v>
      </c>
      <c r="J260" s="350">
        <f t="shared" si="58"/>
        <v>100</v>
      </c>
      <c r="K260" s="264">
        <v>1000000</v>
      </c>
      <c r="L260" s="350">
        <f t="shared" si="61"/>
        <v>100</v>
      </c>
      <c r="N260" s="221"/>
      <c r="O260" s="221"/>
      <c r="P260" s="221"/>
    </row>
    <row r="261" spans="1:16" s="218" customFormat="1" ht="13.5">
      <c r="A261" s="239">
        <v>3296</v>
      </c>
      <c r="B261" s="245" t="s">
        <v>162</v>
      </c>
      <c r="C261" s="264">
        <v>30082</v>
      </c>
      <c r="D261" s="264">
        <v>60000</v>
      </c>
      <c r="E261" s="264">
        <v>60000</v>
      </c>
      <c r="F261" s="384">
        <v>60000</v>
      </c>
      <c r="G261" s="264">
        <v>60000</v>
      </c>
      <c r="H261" s="354">
        <f t="shared" si="57"/>
        <v>100</v>
      </c>
      <c r="I261" s="264">
        <v>60000</v>
      </c>
      <c r="J261" s="350">
        <f t="shared" si="58"/>
        <v>100</v>
      </c>
      <c r="K261" s="264">
        <v>60000</v>
      </c>
      <c r="L261" s="350">
        <f t="shared" si="61"/>
        <v>100</v>
      </c>
      <c r="N261" s="221"/>
      <c r="O261" s="221"/>
      <c r="P261" s="221"/>
    </row>
    <row r="262" spans="1:16" s="218" customFormat="1" ht="13.5">
      <c r="A262" s="239">
        <v>3299</v>
      </c>
      <c r="B262" s="245" t="s">
        <v>181</v>
      </c>
      <c r="C262" s="264"/>
      <c r="D262" s="264">
        <v>40000</v>
      </c>
      <c r="E262" s="264">
        <v>40000</v>
      </c>
      <c r="F262" s="384">
        <v>40000</v>
      </c>
      <c r="G262" s="264">
        <v>40000</v>
      </c>
      <c r="H262" s="354">
        <f t="shared" si="57"/>
        <v>100</v>
      </c>
      <c r="I262" s="264">
        <v>40000</v>
      </c>
      <c r="J262" s="350">
        <f t="shared" si="58"/>
        <v>100</v>
      </c>
      <c r="K262" s="264">
        <v>40000</v>
      </c>
      <c r="L262" s="350">
        <f t="shared" si="61"/>
        <v>100</v>
      </c>
      <c r="N262" s="221"/>
      <c r="O262" s="221"/>
      <c r="P262" s="221"/>
    </row>
    <row r="263" spans="1:16" s="218" customFormat="1" ht="12.75">
      <c r="A263" s="238">
        <v>34</v>
      </c>
      <c r="B263" s="237" t="s">
        <v>90</v>
      </c>
      <c r="C263" s="210">
        <f aca="true" t="shared" si="63" ref="C263:K263">C264</f>
        <v>12423950</v>
      </c>
      <c r="D263" s="210">
        <f t="shared" si="63"/>
        <v>12020000</v>
      </c>
      <c r="E263" s="210">
        <f t="shared" si="63"/>
        <v>12020000</v>
      </c>
      <c r="F263" s="92">
        <f t="shared" si="63"/>
        <v>12020000</v>
      </c>
      <c r="G263" s="210">
        <f t="shared" si="63"/>
        <v>12020000</v>
      </c>
      <c r="H263" s="332">
        <f t="shared" si="57"/>
        <v>100</v>
      </c>
      <c r="I263" s="210">
        <f t="shared" si="63"/>
        <v>12020000</v>
      </c>
      <c r="J263" s="349">
        <f t="shared" si="58"/>
        <v>100</v>
      </c>
      <c r="K263" s="210">
        <f t="shared" si="63"/>
        <v>12020000</v>
      </c>
      <c r="L263" s="349">
        <f t="shared" si="61"/>
        <v>100</v>
      </c>
      <c r="M263" s="227"/>
      <c r="N263" s="221"/>
      <c r="O263" s="221"/>
      <c r="P263" s="221"/>
    </row>
    <row r="264" spans="1:16" s="218" customFormat="1" ht="12.75">
      <c r="A264" s="238">
        <v>343</v>
      </c>
      <c r="B264" s="237" t="s">
        <v>76</v>
      </c>
      <c r="C264" s="210">
        <f>SUM(C265:C267)</f>
        <v>12423950</v>
      </c>
      <c r="D264" s="210">
        <f>SUM(D265:D267)</f>
        <v>12020000</v>
      </c>
      <c r="E264" s="210">
        <f>SUM(E265:E267)</f>
        <v>12020000</v>
      </c>
      <c r="F264" s="92">
        <f>SUM(F265:F267)</f>
        <v>12020000</v>
      </c>
      <c r="G264" s="210">
        <f>SUM(G265:G267)</f>
        <v>12020000</v>
      </c>
      <c r="H264" s="332">
        <f t="shared" si="57"/>
        <v>100</v>
      </c>
      <c r="I264" s="210">
        <f>SUM(I265:I267)</f>
        <v>12020000</v>
      </c>
      <c r="J264" s="349">
        <f t="shared" si="58"/>
        <v>100</v>
      </c>
      <c r="K264" s="210">
        <f>SUM(K265:K267)</f>
        <v>12020000</v>
      </c>
      <c r="L264" s="349">
        <f t="shared" si="61"/>
        <v>100</v>
      </c>
      <c r="N264" s="221"/>
      <c r="O264" s="221"/>
      <c r="P264" s="221"/>
    </row>
    <row r="265" spans="1:16" s="218" customFormat="1" ht="13.5">
      <c r="A265" s="248">
        <v>3431</v>
      </c>
      <c r="B265" s="249" t="s">
        <v>77</v>
      </c>
      <c r="C265" s="217">
        <v>12421190</v>
      </c>
      <c r="D265" s="217">
        <v>12000000</v>
      </c>
      <c r="E265" s="217">
        <v>12000000</v>
      </c>
      <c r="F265" s="89">
        <v>12000000</v>
      </c>
      <c r="G265" s="217">
        <v>12000000</v>
      </c>
      <c r="H265" s="330">
        <f t="shared" si="57"/>
        <v>100</v>
      </c>
      <c r="I265" s="217">
        <v>12000000</v>
      </c>
      <c r="J265" s="350">
        <f t="shared" si="58"/>
        <v>100</v>
      </c>
      <c r="K265" s="217">
        <v>12000000</v>
      </c>
      <c r="L265" s="350">
        <f t="shared" si="61"/>
        <v>100</v>
      </c>
      <c r="N265" s="221"/>
      <c r="O265" s="221"/>
      <c r="P265" s="221"/>
    </row>
    <row r="266" spans="1:16" s="218" customFormat="1" ht="13.5">
      <c r="A266" s="248">
        <v>3433</v>
      </c>
      <c r="B266" s="249" t="s">
        <v>78</v>
      </c>
      <c r="C266" s="217">
        <v>2760</v>
      </c>
      <c r="D266" s="217">
        <v>10000</v>
      </c>
      <c r="E266" s="217">
        <v>10000</v>
      </c>
      <c r="F266" s="89">
        <v>10000</v>
      </c>
      <c r="G266" s="217">
        <v>10000</v>
      </c>
      <c r="H266" s="330">
        <f t="shared" si="57"/>
        <v>100</v>
      </c>
      <c r="I266" s="217">
        <v>10000</v>
      </c>
      <c r="J266" s="350">
        <f t="shared" si="58"/>
        <v>100</v>
      </c>
      <c r="K266" s="217">
        <v>10000</v>
      </c>
      <c r="L266" s="350">
        <f t="shared" si="61"/>
        <v>100</v>
      </c>
      <c r="N266" s="221"/>
      <c r="O266" s="221"/>
      <c r="P266" s="221"/>
    </row>
    <row r="267" spans="1:16" s="218" customFormat="1" ht="13.5">
      <c r="A267" s="248">
        <v>3434</v>
      </c>
      <c r="B267" s="249" t="s">
        <v>121</v>
      </c>
      <c r="C267" s="263"/>
      <c r="D267" s="263">
        <v>10000</v>
      </c>
      <c r="E267" s="263">
        <v>10000</v>
      </c>
      <c r="F267" s="383">
        <v>10000</v>
      </c>
      <c r="G267" s="263">
        <v>10000</v>
      </c>
      <c r="H267" s="335">
        <f t="shared" si="57"/>
        <v>100</v>
      </c>
      <c r="I267" s="263">
        <v>10000</v>
      </c>
      <c r="J267" s="350">
        <f t="shared" si="58"/>
        <v>100</v>
      </c>
      <c r="K267" s="263">
        <v>10000</v>
      </c>
      <c r="L267" s="350">
        <f t="shared" si="61"/>
        <v>100</v>
      </c>
      <c r="N267" s="221"/>
      <c r="O267" s="221"/>
      <c r="P267" s="221"/>
    </row>
    <row r="268" spans="1:16" s="218" customFormat="1" ht="12.75">
      <c r="A268" s="250">
        <v>38</v>
      </c>
      <c r="B268" s="226" t="s">
        <v>217</v>
      </c>
      <c r="C268" s="266">
        <f aca="true" t="shared" si="64" ref="C268:K268">C269</f>
        <v>0</v>
      </c>
      <c r="D268" s="266">
        <f t="shared" si="64"/>
        <v>200000</v>
      </c>
      <c r="E268" s="266">
        <f t="shared" si="64"/>
        <v>200000</v>
      </c>
      <c r="F268" s="386">
        <f t="shared" si="64"/>
        <v>100000</v>
      </c>
      <c r="G268" s="266">
        <f t="shared" si="64"/>
        <v>100000</v>
      </c>
      <c r="H268" s="337">
        <f t="shared" si="57"/>
        <v>50</v>
      </c>
      <c r="I268" s="266">
        <f t="shared" si="64"/>
        <v>100000</v>
      </c>
      <c r="J268" s="349">
        <f t="shared" si="58"/>
        <v>100</v>
      </c>
      <c r="K268" s="266">
        <f t="shared" si="64"/>
        <v>100000</v>
      </c>
      <c r="L268" s="349">
        <f t="shared" si="61"/>
        <v>100</v>
      </c>
      <c r="M268" s="227"/>
      <c r="N268" s="221"/>
      <c r="O268" s="221"/>
      <c r="P268" s="221"/>
    </row>
    <row r="269" spans="1:16" s="218" customFormat="1" ht="12.75">
      <c r="A269" s="250">
        <v>381</v>
      </c>
      <c r="B269" s="226" t="s">
        <v>219</v>
      </c>
      <c r="C269" s="266">
        <f aca="true" t="shared" si="65" ref="C269:K269">SUM(C270)</f>
        <v>0</v>
      </c>
      <c r="D269" s="266">
        <f t="shared" si="65"/>
        <v>200000</v>
      </c>
      <c r="E269" s="266">
        <f t="shared" si="65"/>
        <v>200000</v>
      </c>
      <c r="F269" s="386">
        <f t="shared" si="65"/>
        <v>100000</v>
      </c>
      <c r="G269" s="266">
        <f t="shared" si="65"/>
        <v>100000</v>
      </c>
      <c r="H269" s="337">
        <f t="shared" si="57"/>
        <v>50</v>
      </c>
      <c r="I269" s="266">
        <f t="shared" si="65"/>
        <v>100000</v>
      </c>
      <c r="J269" s="349">
        <f t="shared" si="58"/>
        <v>100</v>
      </c>
      <c r="K269" s="266">
        <f t="shared" si="65"/>
        <v>100000</v>
      </c>
      <c r="L269" s="349">
        <f t="shared" si="61"/>
        <v>100</v>
      </c>
      <c r="N269" s="221"/>
      <c r="O269" s="221"/>
      <c r="P269" s="221"/>
    </row>
    <row r="270" spans="1:16" s="218" customFormat="1" ht="13.5">
      <c r="A270" s="244">
        <v>3811</v>
      </c>
      <c r="B270" s="216" t="s">
        <v>220</v>
      </c>
      <c r="C270" s="217"/>
      <c r="D270" s="217">
        <v>200000</v>
      </c>
      <c r="E270" s="217">
        <v>200000</v>
      </c>
      <c r="F270" s="89">
        <v>100000</v>
      </c>
      <c r="G270" s="217">
        <v>100000</v>
      </c>
      <c r="H270" s="330">
        <f t="shared" si="57"/>
        <v>50</v>
      </c>
      <c r="I270" s="217">
        <v>100000</v>
      </c>
      <c r="J270" s="350">
        <f t="shared" si="58"/>
        <v>100</v>
      </c>
      <c r="K270" s="217">
        <v>100000</v>
      </c>
      <c r="L270" s="350">
        <f t="shared" si="61"/>
        <v>100</v>
      </c>
      <c r="N270" s="221"/>
      <c r="O270" s="221"/>
      <c r="P270" s="221"/>
    </row>
    <row r="271" spans="1:16" s="218" customFormat="1" ht="13.5">
      <c r="A271" s="244"/>
      <c r="B271" s="216"/>
      <c r="C271" s="217"/>
      <c r="D271" s="217"/>
      <c r="E271" s="217"/>
      <c r="F271" s="89"/>
      <c r="G271" s="217"/>
      <c r="H271" s="330"/>
      <c r="I271" s="217"/>
      <c r="J271" s="350"/>
      <c r="K271" s="217"/>
      <c r="L271" s="350"/>
      <c r="N271" s="221"/>
      <c r="O271" s="221"/>
      <c r="P271" s="221"/>
    </row>
    <row r="272" spans="1:16" s="218" customFormat="1" ht="25.5">
      <c r="A272" s="236" t="s">
        <v>244</v>
      </c>
      <c r="B272" s="253" t="s">
        <v>317</v>
      </c>
      <c r="C272" s="210">
        <f>C273</f>
        <v>0</v>
      </c>
      <c r="D272" s="210">
        <f>D273</f>
        <v>400000</v>
      </c>
      <c r="E272" s="210">
        <f>E273</f>
        <v>400000</v>
      </c>
      <c r="F272" s="92">
        <f>F273</f>
        <v>400000</v>
      </c>
      <c r="G272" s="210">
        <f>G273</f>
        <v>400000</v>
      </c>
      <c r="H272" s="332">
        <f aca="true" t="shared" si="66" ref="H272:H282">G272/E272*100</f>
        <v>100</v>
      </c>
      <c r="I272" s="210">
        <f>I273</f>
        <v>300000</v>
      </c>
      <c r="J272" s="349">
        <f aca="true" t="shared" si="67" ref="J272:J280">I272/G272*100</f>
        <v>75</v>
      </c>
      <c r="K272" s="210">
        <f>K273</f>
        <v>300000</v>
      </c>
      <c r="L272" s="349">
        <f aca="true" t="shared" si="68" ref="L272:L280">K272/I272*100</f>
        <v>100</v>
      </c>
      <c r="N272" s="221"/>
      <c r="O272" s="221"/>
      <c r="P272" s="221"/>
    </row>
    <row r="273" spans="1:16" s="218" customFormat="1" ht="12.75">
      <c r="A273" s="228">
        <v>42</v>
      </c>
      <c r="B273" s="236" t="s">
        <v>18</v>
      </c>
      <c r="C273" s="210">
        <f>SUM(C274+C279)</f>
        <v>0</v>
      </c>
      <c r="D273" s="210">
        <f>SUM(D274+D279)</f>
        <v>400000</v>
      </c>
      <c r="E273" s="210">
        <f>SUM(E274+E279)</f>
        <v>400000</v>
      </c>
      <c r="F273" s="92">
        <f>SUM(F274+F279)</f>
        <v>400000</v>
      </c>
      <c r="G273" s="210">
        <f>SUM(G274+G279)</f>
        <v>400000</v>
      </c>
      <c r="H273" s="332">
        <f t="shared" si="66"/>
        <v>100</v>
      </c>
      <c r="I273" s="210">
        <f>SUM(I274+I279)</f>
        <v>300000</v>
      </c>
      <c r="J273" s="349">
        <f t="shared" si="67"/>
        <v>75</v>
      </c>
      <c r="K273" s="210">
        <f>SUM(K274+K279)</f>
        <v>300000</v>
      </c>
      <c r="L273" s="349">
        <f t="shared" si="68"/>
        <v>100</v>
      </c>
      <c r="N273" s="221"/>
      <c r="O273" s="221"/>
      <c r="P273" s="221"/>
    </row>
    <row r="274" spans="1:16" s="218" customFormat="1" ht="12.75">
      <c r="A274" s="226">
        <v>422</v>
      </c>
      <c r="B274" s="254" t="s">
        <v>26</v>
      </c>
      <c r="C274" s="210">
        <f>SUM(C275:C278)</f>
        <v>0</v>
      </c>
      <c r="D274" s="210">
        <f>SUM(D275:D278)</f>
        <v>300000</v>
      </c>
      <c r="E274" s="210">
        <f>SUM(E275:E278)</f>
        <v>300000</v>
      </c>
      <c r="F274" s="92">
        <f>SUM(F275:F278)</f>
        <v>200000</v>
      </c>
      <c r="G274" s="210">
        <f>SUM(G275:G278)</f>
        <v>200000</v>
      </c>
      <c r="H274" s="332">
        <f t="shared" si="66"/>
        <v>66.66666666666666</v>
      </c>
      <c r="I274" s="210">
        <f>SUM(I275:I278)</f>
        <v>200000</v>
      </c>
      <c r="J274" s="349">
        <f t="shared" si="67"/>
        <v>100</v>
      </c>
      <c r="K274" s="210">
        <f>SUM(K275:K278)</f>
        <v>200000</v>
      </c>
      <c r="L274" s="349">
        <f t="shared" si="68"/>
        <v>100</v>
      </c>
      <c r="N274" s="221"/>
      <c r="O274" s="221"/>
      <c r="P274" s="221"/>
    </row>
    <row r="275" spans="1:16" s="218" customFormat="1" ht="13.5">
      <c r="A275" s="267">
        <v>4221</v>
      </c>
      <c r="B275" s="268" t="s">
        <v>23</v>
      </c>
      <c r="C275" s="217"/>
      <c r="D275" s="217">
        <v>150000</v>
      </c>
      <c r="E275" s="217">
        <v>150000</v>
      </c>
      <c r="F275" s="89">
        <v>50000</v>
      </c>
      <c r="G275" s="217">
        <v>50000</v>
      </c>
      <c r="H275" s="330">
        <f t="shared" si="66"/>
        <v>33.33333333333333</v>
      </c>
      <c r="I275" s="217">
        <v>50000</v>
      </c>
      <c r="J275" s="350">
        <f t="shared" si="67"/>
        <v>100</v>
      </c>
      <c r="K275" s="217">
        <v>50000</v>
      </c>
      <c r="L275" s="350">
        <f t="shared" si="68"/>
        <v>100</v>
      </c>
      <c r="N275" s="221"/>
      <c r="O275" s="221"/>
      <c r="P275" s="221"/>
    </row>
    <row r="276" spans="1:16" s="218" customFormat="1" ht="13.5">
      <c r="A276" s="231">
        <v>4222</v>
      </c>
      <c r="B276" s="268" t="s">
        <v>25</v>
      </c>
      <c r="C276" s="217"/>
      <c r="D276" s="217">
        <v>100000</v>
      </c>
      <c r="E276" s="217">
        <v>100000</v>
      </c>
      <c r="F276" s="89">
        <v>100000</v>
      </c>
      <c r="G276" s="217">
        <v>100000</v>
      </c>
      <c r="H276" s="330">
        <f t="shared" si="66"/>
        <v>100</v>
      </c>
      <c r="I276" s="217">
        <v>100000</v>
      </c>
      <c r="J276" s="350">
        <f t="shared" si="67"/>
        <v>100</v>
      </c>
      <c r="K276" s="217">
        <v>100000</v>
      </c>
      <c r="L276" s="350">
        <f t="shared" si="68"/>
        <v>100</v>
      </c>
      <c r="N276" s="221"/>
      <c r="O276" s="221"/>
      <c r="P276" s="221"/>
    </row>
    <row r="277" spans="1:16" s="218" customFormat="1" ht="13.5">
      <c r="A277" s="231">
        <v>4223</v>
      </c>
      <c r="B277" s="268" t="s">
        <v>124</v>
      </c>
      <c r="C277" s="217"/>
      <c r="D277" s="217">
        <v>15000</v>
      </c>
      <c r="E277" s="217">
        <v>15000</v>
      </c>
      <c r="F277" s="89">
        <v>15000</v>
      </c>
      <c r="G277" s="217">
        <v>15000</v>
      </c>
      <c r="H277" s="330">
        <f t="shared" si="66"/>
        <v>100</v>
      </c>
      <c r="I277" s="217">
        <v>15000</v>
      </c>
      <c r="J277" s="350">
        <f t="shared" si="67"/>
        <v>100</v>
      </c>
      <c r="K277" s="217">
        <v>15000</v>
      </c>
      <c r="L277" s="350">
        <f t="shared" si="68"/>
        <v>100</v>
      </c>
      <c r="N277" s="221"/>
      <c r="O277" s="221"/>
      <c r="P277" s="221"/>
    </row>
    <row r="278" spans="1:16" s="218" customFormat="1" ht="13.5">
      <c r="A278" s="267">
        <v>4227</v>
      </c>
      <c r="B278" s="268" t="s">
        <v>1</v>
      </c>
      <c r="C278" s="217"/>
      <c r="D278" s="217">
        <v>35000</v>
      </c>
      <c r="E278" s="217">
        <v>35000</v>
      </c>
      <c r="F278" s="89">
        <v>35000</v>
      </c>
      <c r="G278" s="217">
        <v>35000</v>
      </c>
      <c r="H278" s="330">
        <f t="shared" si="66"/>
        <v>100</v>
      </c>
      <c r="I278" s="217">
        <v>35000</v>
      </c>
      <c r="J278" s="350">
        <f t="shared" si="67"/>
        <v>100</v>
      </c>
      <c r="K278" s="217">
        <v>35000</v>
      </c>
      <c r="L278" s="350">
        <f t="shared" si="68"/>
        <v>100</v>
      </c>
      <c r="N278" s="221"/>
      <c r="O278" s="221"/>
      <c r="P278" s="221"/>
    </row>
    <row r="279" spans="1:16" s="218" customFormat="1" ht="12.75">
      <c r="A279" s="269">
        <v>426</v>
      </c>
      <c r="B279" s="254" t="s">
        <v>87</v>
      </c>
      <c r="C279" s="270">
        <f>SUM(C280)</f>
        <v>0</v>
      </c>
      <c r="D279" s="270">
        <f>SUM(D280)</f>
        <v>100000</v>
      </c>
      <c r="E279" s="270">
        <f>SUM(E280)</f>
        <v>100000</v>
      </c>
      <c r="F279" s="78">
        <f>SUM(F280)</f>
        <v>200000</v>
      </c>
      <c r="G279" s="270">
        <f>SUM(G280)</f>
        <v>200000</v>
      </c>
      <c r="H279" s="338">
        <f t="shared" si="66"/>
        <v>200</v>
      </c>
      <c r="I279" s="270">
        <f>SUM(I280)</f>
        <v>100000</v>
      </c>
      <c r="J279" s="349">
        <f t="shared" si="67"/>
        <v>50</v>
      </c>
      <c r="K279" s="270">
        <f>SUM(K280)</f>
        <v>100000</v>
      </c>
      <c r="L279" s="349">
        <f t="shared" si="68"/>
        <v>100</v>
      </c>
      <c r="N279" s="221"/>
      <c r="O279" s="221"/>
      <c r="P279" s="221"/>
    </row>
    <row r="280" spans="1:16" s="218" customFormat="1" ht="13.5">
      <c r="A280" s="267">
        <v>4262</v>
      </c>
      <c r="B280" s="268" t="s">
        <v>125</v>
      </c>
      <c r="C280" s="217"/>
      <c r="D280" s="217">
        <v>100000</v>
      </c>
      <c r="E280" s="217">
        <v>100000</v>
      </c>
      <c r="F280" s="89">
        <v>200000</v>
      </c>
      <c r="G280" s="217">
        <v>200000</v>
      </c>
      <c r="H280" s="330">
        <f t="shared" si="66"/>
        <v>200</v>
      </c>
      <c r="I280" s="217">
        <v>100000</v>
      </c>
      <c r="J280" s="350">
        <f t="shared" si="67"/>
        <v>50</v>
      </c>
      <c r="K280" s="217">
        <v>100000</v>
      </c>
      <c r="L280" s="350">
        <f t="shared" si="68"/>
        <v>100</v>
      </c>
      <c r="N280" s="221"/>
      <c r="O280" s="221"/>
      <c r="P280" s="221"/>
    </row>
    <row r="281" spans="1:16" s="218" customFormat="1" ht="13.5">
      <c r="A281" s="244"/>
      <c r="B281" s="245"/>
      <c r="C281" s="217"/>
      <c r="D281" s="217"/>
      <c r="E281" s="217"/>
      <c r="F281" s="89"/>
      <c r="G281" s="217"/>
      <c r="H281" s="330"/>
      <c r="I281" s="217"/>
      <c r="J281" s="350"/>
      <c r="K281" s="217"/>
      <c r="L281" s="350"/>
      <c r="N281" s="221"/>
      <c r="O281" s="221"/>
      <c r="P281" s="221"/>
    </row>
    <row r="282" spans="1:16" s="218" customFormat="1" ht="12.75">
      <c r="A282" s="251">
        <v>6002</v>
      </c>
      <c r="B282" s="251" t="s">
        <v>167</v>
      </c>
      <c r="C282" s="210">
        <f>C284+C308+C326+C344+C362+C377+C393+C414+C430+C442+C459+C466+C476</f>
        <v>1057783</v>
      </c>
      <c r="D282" s="210">
        <f>D284+D308+D326+D344+D362+D377+D393+D414+D430+D442+D459+D466+D476</f>
        <v>38309000</v>
      </c>
      <c r="E282" s="210">
        <f>E284+E308+E326+E344+E362+E377+E393+E414+E430+E442+E459+E466+E476</f>
        <v>38309000</v>
      </c>
      <c r="F282" s="92">
        <f>F284+F308+F326+F344+F362+F377+F393+F414+F430+F442+F459+F466+F476</f>
        <v>38321000</v>
      </c>
      <c r="G282" s="210">
        <f>G284+G308+G326+G344+G362+G377+G393+G414+G430+G442+G459+G466+G476</f>
        <v>98677000</v>
      </c>
      <c r="H282" s="338">
        <f t="shared" si="66"/>
        <v>257.58176929703205</v>
      </c>
      <c r="I282" s="210">
        <f>I284+I308+I326+I344+I362+I377+I393+I414+I430+I442+I459+I466+I476</f>
        <v>0</v>
      </c>
      <c r="J282" s="349"/>
      <c r="K282" s="210">
        <f>K284+K308+K326+K344+K362+K377+K393+K414+K430+K442+K459+K466+K476</f>
        <v>0</v>
      </c>
      <c r="L282" s="349"/>
      <c r="M282" s="221"/>
      <c r="N282" s="221"/>
      <c r="O282" s="221"/>
      <c r="P282" s="221"/>
    </row>
    <row r="283" spans="1:16" s="218" customFormat="1" ht="12.75">
      <c r="A283" s="246"/>
      <c r="B283" s="237"/>
      <c r="C283" s="210"/>
      <c r="D283" s="210"/>
      <c r="E283" s="210"/>
      <c r="F283" s="92"/>
      <c r="G283" s="210"/>
      <c r="H283" s="332"/>
      <c r="I283" s="210"/>
      <c r="J283" s="349"/>
      <c r="K283" s="210"/>
      <c r="L283" s="349"/>
      <c r="N283" s="221"/>
      <c r="O283" s="221"/>
      <c r="P283" s="221"/>
    </row>
    <row r="284" spans="1:16" s="218" customFormat="1" ht="13.5">
      <c r="A284" s="246" t="s">
        <v>245</v>
      </c>
      <c r="B284" s="230" t="s">
        <v>188</v>
      </c>
      <c r="C284" s="210">
        <f>C285+C291+C302</f>
        <v>19992</v>
      </c>
      <c r="D284" s="210">
        <f>D285+D291+D302</f>
        <v>0</v>
      </c>
      <c r="E284" s="210">
        <f>E285+E291+E302</f>
        <v>0</v>
      </c>
      <c r="F284" s="92">
        <f>F285+F291+F302</f>
        <v>0</v>
      </c>
      <c r="G284" s="210">
        <f>G285+G291+G302</f>
        <v>0</v>
      </c>
      <c r="H284" s="332"/>
      <c r="I284" s="210">
        <f>I285+I291+I302</f>
        <v>0</v>
      </c>
      <c r="J284" s="350"/>
      <c r="K284" s="210">
        <f>K285+K291+K302</f>
        <v>0</v>
      </c>
      <c r="L284" s="350"/>
      <c r="N284" s="221"/>
      <c r="O284" s="221"/>
      <c r="P284" s="221"/>
    </row>
    <row r="285" spans="1:16" s="218" customFormat="1" ht="13.5">
      <c r="A285" s="260">
        <v>31</v>
      </c>
      <c r="B285" s="237" t="s">
        <v>54</v>
      </c>
      <c r="C285" s="210">
        <f>C286+C288</f>
        <v>16612</v>
      </c>
      <c r="D285" s="210">
        <f>D286+D288</f>
        <v>0</v>
      </c>
      <c r="E285" s="210">
        <f>E286+E288</f>
        <v>0</v>
      </c>
      <c r="F285" s="92">
        <f>F286+F288</f>
        <v>0</v>
      </c>
      <c r="G285" s="210">
        <f>G286+G288</f>
        <v>0</v>
      </c>
      <c r="H285" s="332"/>
      <c r="I285" s="210">
        <f>I286+I288</f>
        <v>0</v>
      </c>
      <c r="J285" s="350"/>
      <c r="K285" s="210">
        <f>K286+K288</f>
        <v>0</v>
      </c>
      <c r="L285" s="350"/>
      <c r="N285" s="221"/>
      <c r="O285" s="221"/>
      <c r="P285" s="221"/>
    </row>
    <row r="286" spans="1:16" s="218" customFormat="1" ht="13.5">
      <c r="A286" s="260">
        <v>311</v>
      </c>
      <c r="B286" s="237" t="s">
        <v>97</v>
      </c>
      <c r="C286" s="210">
        <f>C287</f>
        <v>14259</v>
      </c>
      <c r="D286" s="210">
        <f>D287</f>
        <v>0</v>
      </c>
      <c r="E286" s="210">
        <f>E287</f>
        <v>0</v>
      </c>
      <c r="F286" s="92">
        <f>F287</f>
        <v>0</v>
      </c>
      <c r="G286" s="210">
        <f>G287</f>
        <v>0</v>
      </c>
      <c r="H286" s="332"/>
      <c r="I286" s="210">
        <f>I287</f>
        <v>0</v>
      </c>
      <c r="J286" s="350"/>
      <c r="K286" s="210">
        <f>K287</f>
        <v>0</v>
      </c>
      <c r="L286" s="350"/>
      <c r="N286" s="221"/>
      <c r="O286" s="221"/>
      <c r="P286" s="221"/>
    </row>
    <row r="287" spans="1:16" s="218" customFormat="1" ht="13.5">
      <c r="A287" s="239">
        <v>3111</v>
      </c>
      <c r="B287" s="193" t="s">
        <v>56</v>
      </c>
      <c r="C287" s="217">
        <v>14259</v>
      </c>
      <c r="D287" s="217"/>
      <c r="E287" s="217"/>
      <c r="F287" s="89"/>
      <c r="G287" s="217"/>
      <c r="H287" s="330"/>
      <c r="I287" s="217"/>
      <c r="J287" s="350"/>
      <c r="K287" s="217"/>
      <c r="L287" s="350"/>
      <c r="N287" s="221"/>
      <c r="O287" s="221"/>
      <c r="P287" s="221"/>
    </row>
    <row r="288" spans="1:16" s="218" customFormat="1" ht="13.5">
      <c r="A288" s="246">
        <v>313</v>
      </c>
      <c r="B288" s="237" t="s">
        <v>59</v>
      </c>
      <c r="C288" s="210">
        <f>SUM(C289:C290)</f>
        <v>2353</v>
      </c>
      <c r="D288" s="210">
        <f>D289+D290</f>
        <v>0</v>
      </c>
      <c r="E288" s="210">
        <f>E289+E290</f>
        <v>0</v>
      </c>
      <c r="F288" s="92">
        <f>F289+F290</f>
        <v>0</v>
      </c>
      <c r="G288" s="210">
        <f>G289+G290</f>
        <v>0</v>
      </c>
      <c r="H288" s="332"/>
      <c r="I288" s="210">
        <f>I289+I290</f>
        <v>0</v>
      </c>
      <c r="J288" s="350"/>
      <c r="K288" s="210">
        <f>K289+K290</f>
        <v>0</v>
      </c>
      <c r="L288" s="350"/>
      <c r="N288" s="221"/>
      <c r="O288" s="221"/>
      <c r="P288" s="221"/>
    </row>
    <row r="289" spans="1:16" s="218" customFormat="1" ht="13.5">
      <c r="A289" s="239">
        <v>3132</v>
      </c>
      <c r="B289" s="193" t="s">
        <v>95</v>
      </c>
      <c r="C289" s="217">
        <v>2353</v>
      </c>
      <c r="D289" s="217"/>
      <c r="E289" s="217"/>
      <c r="F289" s="89"/>
      <c r="G289" s="217"/>
      <c r="H289" s="330"/>
      <c r="I289" s="217"/>
      <c r="J289" s="350"/>
      <c r="K289" s="217"/>
      <c r="L289" s="350"/>
      <c r="N289" s="221"/>
      <c r="O289" s="221"/>
      <c r="P289" s="221"/>
    </row>
    <row r="290" spans="1:16" s="218" customFormat="1" ht="13.5" hidden="1">
      <c r="A290" s="239">
        <v>3133</v>
      </c>
      <c r="B290" s="193" t="s">
        <v>96</v>
      </c>
      <c r="C290" s="217"/>
      <c r="D290" s="217"/>
      <c r="E290" s="217"/>
      <c r="F290" s="89"/>
      <c r="G290" s="217"/>
      <c r="H290" s="330"/>
      <c r="I290" s="217"/>
      <c r="J290" s="350"/>
      <c r="K290" s="217"/>
      <c r="L290" s="350"/>
      <c r="N290" s="221"/>
      <c r="O290" s="221"/>
      <c r="P290" s="221"/>
    </row>
    <row r="291" spans="1:16" s="218" customFormat="1" ht="13.5" hidden="1">
      <c r="A291" s="246">
        <v>32</v>
      </c>
      <c r="B291" s="236" t="s">
        <v>5</v>
      </c>
      <c r="C291" s="210">
        <f>C292+C296+C298</f>
        <v>0</v>
      </c>
      <c r="D291" s="210">
        <f>D292+D296+D298</f>
        <v>0</v>
      </c>
      <c r="E291" s="210">
        <f>E292+E296+E298</f>
        <v>0</v>
      </c>
      <c r="F291" s="92">
        <f>F292+F296+F298</f>
        <v>0</v>
      </c>
      <c r="G291" s="210">
        <f>G292+G296+G298</f>
        <v>0</v>
      </c>
      <c r="H291" s="332"/>
      <c r="I291" s="210">
        <f>I292+I296+I298</f>
        <v>0</v>
      </c>
      <c r="J291" s="350"/>
      <c r="K291" s="210">
        <f>K292+K296+K298</f>
        <v>0</v>
      </c>
      <c r="L291" s="350"/>
      <c r="N291" s="221"/>
      <c r="O291" s="221"/>
      <c r="P291" s="221"/>
    </row>
    <row r="292" spans="1:16" s="218" customFormat="1" ht="13.5" hidden="1">
      <c r="A292" s="246">
        <v>321</v>
      </c>
      <c r="B292" s="237" t="s">
        <v>9</v>
      </c>
      <c r="C292" s="210">
        <f>SUM(C293:C295)</f>
        <v>0</v>
      </c>
      <c r="D292" s="210">
        <f>SUM(D293:D295)</f>
        <v>0</v>
      </c>
      <c r="E292" s="210">
        <f>SUM(E293:E295)</f>
        <v>0</v>
      </c>
      <c r="F292" s="92">
        <f>SUM(F293:F295)</f>
        <v>0</v>
      </c>
      <c r="G292" s="210">
        <f>SUM(G293:G295)</f>
        <v>0</v>
      </c>
      <c r="H292" s="332"/>
      <c r="I292" s="210">
        <f>SUM(I293:I295)</f>
        <v>0</v>
      </c>
      <c r="J292" s="350"/>
      <c r="K292" s="210">
        <f>SUM(K293:K295)</f>
        <v>0</v>
      </c>
      <c r="L292" s="350"/>
      <c r="N292" s="221"/>
      <c r="O292" s="221"/>
      <c r="P292" s="221"/>
    </row>
    <row r="293" spans="1:16" s="218" customFormat="1" ht="13.5" hidden="1">
      <c r="A293" s="239">
        <v>3211</v>
      </c>
      <c r="B293" s="243" t="s">
        <v>60</v>
      </c>
      <c r="C293" s="217"/>
      <c r="D293" s="217"/>
      <c r="E293" s="217"/>
      <c r="F293" s="89"/>
      <c r="G293" s="217"/>
      <c r="H293" s="330"/>
      <c r="I293" s="217"/>
      <c r="J293" s="350"/>
      <c r="K293" s="217"/>
      <c r="L293" s="350"/>
      <c r="N293" s="221"/>
      <c r="O293" s="221"/>
      <c r="P293" s="221"/>
    </row>
    <row r="294" spans="1:16" s="218" customFormat="1" ht="13.5" hidden="1">
      <c r="A294" s="244">
        <v>3213</v>
      </c>
      <c r="B294" s="193" t="s">
        <v>8</v>
      </c>
      <c r="C294" s="217"/>
      <c r="D294" s="217"/>
      <c r="E294" s="217"/>
      <c r="F294" s="89"/>
      <c r="G294" s="217"/>
      <c r="H294" s="330"/>
      <c r="I294" s="217"/>
      <c r="J294" s="350"/>
      <c r="K294" s="217"/>
      <c r="L294" s="350"/>
      <c r="N294" s="221"/>
      <c r="O294" s="221"/>
      <c r="P294" s="221"/>
    </row>
    <row r="295" spans="1:16" s="218" customFormat="1" ht="13.5" hidden="1">
      <c r="A295" s="244">
        <v>3214</v>
      </c>
      <c r="B295" s="193" t="s">
        <v>214</v>
      </c>
      <c r="C295" s="217"/>
      <c r="D295" s="217"/>
      <c r="E295" s="217"/>
      <c r="F295" s="89"/>
      <c r="G295" s="217"/>
      <c r="H295" s="330"/>
      <c r="I295" s="217"/>
      <c r="J295" s="350"/>
      <c r="K295" s="217"/>
      <c r="L295" s="350"/>
      <c r="N295" s="221"/>
      <c r="O295" s="221"/>
      <c r="P295" s="221"/>
    </row>
    <row r="296" spans="1:16" s="218" customFormat="1" ht="13.5" hidden="1">
      <c r="A296" s="260">
        <v>322</v>
      </c>
      <c r="B296" s="237" t="s">
        <v>62</v>
      </c>
      <c r="C296" s="210">
        <f>C297</f>
        <v>0</v>
      </c>
      <c r="D296" s="210">
        <f>D297</f>
        <v>0</v>
      </c>
      <c r="E296" s="210">
        <f>E297</f>
        <v>0</v>
      </c>
      <c r="F296" s="92">
        <f>F297</f>
        <v>0</v>
      </c>
      <c r="G296" s="210">
        <f>G297</f>
        <v>0</v>
      </c>
      <c r="H296" s="332"/>
      <c r="I296" s="210">
        <f>I297</f>
        <v>0</v>
      </c>
      <c r="J296" s="350"/>
      <c r="K296" s="210">
        <f>K297</f>
        <v>0</v>
      </c>
      <c r="L296" s="350"/>
      <c r="N296" s="221"/>
      <c r="O296" s="221"/>
      <c r="P296" s="221"/>
    </row>
    <row r="297" spans="1:16" s="218" customFormat="1" ht="13.5" hidden="1">
      <c r="A297" s="244">
        <v>3221</v>
      </c>
      <c r="B297" s="193" t="s">
        <v>63</v>
      </c>
      <c r="C297" s="217"/>
      <c r="D297" s="217"/>
      <c r="E297" s="217"/>
      <c r="F297" s="89"/>
      <c r="G297" s="217"/>
      <c r="H297" s="330"/>
      <c r="I297" s="217"/>
      <c r="J297" s="350"/>
      <c r="K297" s="217"/>
      <c r="L297" s="350"/>
      <c r="N297" s="221"/>
      <c r="O297" s="221"/>
      <c r="P297" s="221"/>
    </row>
    <row r="298" spans="1:16" s="218" customFormat="1" ht="13.5" hidden="1">
      <c r="A298" s="260">
        <v>323</v>
      </c>
      <c r="B298" s="237" t="s">
        <v>13</v>
      </c>
      <c r="C298" s="210">
        <f>C299+C300+C301</f>
        <v>0</v>
      </c>
      <c r="D298" s="210">
        <f>D299+D300+D301</f>
        <v>0</v>
      </c>
      <c r="E298" s="210">
        <f>E299+E300+E301</f>
        <v>0</v>
      </c>
      <c r="F298" s="92">
        <f>F299+F300+F301</f>
        <v>0</v>
      </c>
      <c r="G298" s="210">
        <f>G299+G300+G301</f>
        <v>0</v>
      </c>
      <c r="H298" s="332"/>
      <c r="I298" s="210">
        <f>I299+I300+I301</f>
        <v>0</v>
      </c>
      <c r="J298" s="350"/>
      <c r="K298" s="210">
        <f>K299+K300+K301</f>
        <v>0</v>
      </c>
      <c r="L298" s="350"/>
      <c r="N298" s="221"/>
      <c r="O298" s="221"/>
      <c r="P298" s="221"/>
    </row>
    <row r="299" spans="1:16" s="218" customFormat="1" ht="13.5" hidden="1">
      <c r="A299" s="244">
        <v>3231</v>
      </c>
      <c r="B299" s="235" t="s">
        <v>65</v>
      </c>
      <c r="C299" s="217"/>
      <c r="D299" s="217"/>
      <c r="E299" s="217"/>
      <c r="F299" s="89"/>
      <c r="G299" s="217"/>
      <c r="H299" s="330"/>
      <c r="I299" s="217"/>
      <c r="J299" s="350"/>
      <c r="K299" s="217"/>
      <c r="L299" s="350"/>
      <c r="N299" s="221"/>
      <c r="O299" s="221"/>
      <c r="P299" s="221"/>
    </row>
    <row r="300" spans="1:16" s="218" customFormat="1" ht="13.5" hidden="1">
      <c r="A300" s="244">
        <v>3233</v>
      </c>
      <c r="B300" s="243" t="s">
        <v>66</v>
      </c>
      <c r="C300" s="217"/>
      <c r="D300" s="217"/>
      <c r="E300" s="217"/>
      <c r="F300" s="89"/>
      <c r="G300" s="217"/>
      <c r="H300" s="330"/>
      <c r="I300" s="217"/>
      <c r="J300" s="350"/>
      <c r="K300" s="217"/>
      <c r="L300" s="350"/>
      <c r="N300" s="221"/>
      <c r="O300" s="221"/>
      <c r="P300" s="221"/>
    </row>
    <row r="301" spans="1:16" s="218" customFormat="1" ht="13.5" hidden="1">
      <c r="A301" s="244">
        <v>3238</v>
      </c>
      <c r="B301" s="193" t="s">
        <v>119</v>
      </c>
      <c r="C301" s="217"/>
      <c r="D301" s="217"/>
      <c r="E301" s="217"/>
      <c r="F301" s="89"/>
      <c r="G301" s="217"/>
      <c r="H301" s="330"/>
      <c r="I301" s="217"/>
      <c r="J301" s="350"/>
      <c r="K301" s="217"/>
      <c r="L301" s="350"/>
      <c r="N301" s="221"/>
      <c r="O301" s="221"/>
      <c r="P301" s="221"/>
    </row>
    <row r="302" spans="1:16" s="218" customFormat="1" ht="12.75" customHeight="1">
      <c r="A302" s="260">
        <v>42</v>
      </c>
      <c r="B302" s="247" t="s">
        <v>18</v>
      </c>
      <c r="C302" s="210">
        <f>C303+C305</f>
        <v>3380</v>
      </c>
      <c r="D302" s="210">
        <f>D303+D305</f>
        <v>0</v>
      </c>
      <c r="E302" s="210">
        <f>E303+E305</f>
        <v>0</v>
      </c>
      <c r="F302" s="92">
        <f>F303+F305</f>
        <v>0</v>
      </c>
      <c r="G302" s="210">
        <f>G303+G305</f>
        <v>0</v>
      </c>
      <c r="H302" s="332"/>
      <c r="I302" s="210">
        <f>I303+I305</f>
        <v>0</v>
      </c>
      <c r="J302" s="350"/>
      <c r="K302" s="210">
        <f>K303+K305</f>
        <v>0</v>
      </c>
      <c r="L302" s="350"/>
      <c r="N302" s="221"/>
      <c r="O302" s="221"/>
      <c r="P302" s="221"/>
    </row>
    <row r="303" spans="1:16" s="218" customFormat="1" ht="13.5" hidden="1">
      <c r="A303" s="260">
        <v>422</v>
      </c>
      <c r="B303" s="261" t="s">
        <v>26</v>
      </c>
      <c r="C303" s="210">
        <f>SUM(C304)</f>
        <v>0</v>
      </c>
      <c r="D303" s="210">
        <f>SUM(D304)</f>
        <v>0</v>
      </c>
      <c r="E303" s="210">
        <f>SUM(E304)</f>
        <v>0</v>
      </c>
      <c r="F303" s="92">
        <f>SUM(F304)</f>
        <v>0</v>
      </c>
      <c r="G303" s="210">
        <f>SUM(G304)</f>
        <v>0</v>
      </c>
      <c r="H303" s="332"/>
      <c r="I303" s="210">
        <f>SUM(I304)</f>
        <v>0</v>
      </c>
      <c r="J303" s="350"/>
      <c r="K303" s="210">
        <f>SUM(K304)</f>
        <v>0</v>
      </c>
      <c r="L303" s="350"/>
      <c r="N303" s="221"/>
      <c r="O303" s="221"/>
      <c r="P303" s="221"/>
    </row>
    <row r="304" spans="1:16" s="218" customFormat="1" ht="13.5" hidden="1">
      <c r="A304" s="244">
        <v>4221</v>
      </c>
      <c r="B304" s="259" t="s">
        <v>23</v>
      </c>
      <c r="C304" s="217"/>
      <c r="D304" s="217"/>
      <c r="E304" s="217"/>
      <c r="F304" s="89"/>
      <c r="G304" s="217"/>
      <c r="H304" s="330"/>
      <c r="I304" s="217"/>
      <c r="J304" s="350"/>
      <c r="K304" s="217"/>
      <c r="L304" s="350"/>
      <c r="N304" s="221"/>
      <c r="O304" s="221"/>
      <c r="P304" s="221"/>
    </row>
    <row r="305" spans="1:16" s="218" customFormat="1" ht="13.5">
      <c r="A305" s="260">
        <v>426</v>
      </c>
      <c r="B305" s="270" t="s">
        <v>87</v>
      </c>
      <c r="C305" s="210">
        <f>SUM(C306)</f>
        <v>3380</v>
      </c>
      <c r="D305" s="210">
        <f>SUM(D306)</f>
        <v>0</v>
      </c>
      <c r="E305" s="210">
        <f>SUM(E306)</f>
        <v>0</v>
      </c>
      <c r="F305" s="92">
        <f>SUM(F306)</f>
        <v>0</v>
      </c>
      <c r="G305" s="210">
        <f>SUM(G306)</f>
        <v>0</v>
      </c>
      <c r="H305" s="332"/>
      <c r="I305" s="210">
        <f>SUM(I306)</f>
        <v>0</v>
      </c>
      <c r="J305" s="350"/>
      <c r="K305" s="210">
        <f>SUM(K306)</f>
        <v>0</v>
      </c>
      <c r="L305" s="350"/>
      <c r="N305" s="221"/>
      <c r="O305" s="221"/>
      <c r="P305" s="221"/>
    </row>
    <row r="306" spans="1:16" s="218" customFormat="1" ht="13.5">
      <c r="A306" s="244">
        <v>4262</v>
      </c>
      <c r="B306" s="235" t="s">
        <v>86</v>
      </c>
      <c r="C306" s="217">
        <v>3380</v>
      </c>
      <c r="D306" s="217"/>
      <c r="E306" s="217"/>
      <c r="F306" s="89"/>
      <c r="G306" s="217"/>
      <c r="H306" s="330"/>
      <c r="I306" s="217"/>
      <c r="J306" s="350"/>
      <c r="K306" s="217"/>
      <c r="L306" s="350"/>
      <c r="N306" s="221"/>
      <c r="O306" s="221"/>
      <c r="P306" s="221"/>
    </row>
    <row r="307" spans="1:16" s="218" customFormat="1" ht="13.5">
      <c r="A307" s="210"/>
      <c r="B307" s="210"/>
      <c r="C307" s="210"/>
      <c r="D307" s="210"/>
      <c r="E307" s="210"/>
      <c r="F307" s="92"/>
      <c r="G307" s="210"/>
      <c r="H307" s="332"/>
      <c r="I307" s="210"/>
      <c r="J307" s="350"/>
      <c r="K307" s="210"/>
      <c r="L307" s="350"/>
      <c r="N307" s="221"/>
      <c r="O307" s="221"/>
      <c r="P307" s="221"/>
    </row>
    <row r="308" spans="1:16" s="218" customFormat="1" ht="19.5" customHeight="1">
      <c r="A308" s="251" t="s">
        <v>246</v>
      </c>
      <c r="B308" s="230" t="s">
        <v>195</v>
      </c>
      <c r="C308" s="210">
        <f>C309+C315+C322</f>
        <v>680000</v>
      </c>
      <c r="D308" s="210">
        <f>D309+D315+D322</f>
        <v>29250000</v>
      </c>
      <c r="E308" s="210">
        <f>E309+E315+E322</f>
        <v>29250000</v>
      </c>
      <c r="F308" s="92">
        <f>F309+F315+F322</f>
        <v>29250000</v>
      </c>
      <c r="G308" s="210">
        <f>G309+G315+G322</f>
        <v>71930000</v>
      </c>
      <c r="H308" s="332">
        <f>G308/E308*100</f>
        <v>245.9145299145299</v>
      </c>
      <c r="I308" s="210">
        <f>I309+I315+I322</f>
        <v>0</v>
      </c>
      <c r="J308" s="349"/>
      <c r="K308" s="210">
        <f>K309+K315+K322</f>
        <v>0</v>
      </c>
      <c r="L308" s="349"/>
      <c r="N308" s="221"/>
      <c r="O308" s="221"/>
      <c r="P308" s="221"/>
    </row>
    <row r="309" spans="1:16" s="218" customFormat="1" ht="12.75" hidden="1">
      <c r="A309" s="260">
        <v>31</v>
      </c>
      <c r="B309" s="237" t="s">
        <v>54</v>
      </c>
      <c r="C309" s="210">
        <f>C310+C312</f>
        <v>0</v>
      </c>
      <c r="D309" s="210">
        <f>D310+D312</f>
        <v>0</v>
      </c>
      <c r="E309" s="210">
        <f>E310+E312</f>
        <v>0</v>
      </c>
      <c r="F309" s="92">
        <f>F310+F312</f>
        <v>0</v>
      </c>
      <c r="G309" s="210">
        <f>G310+G312</f>
        <v>0</v>
      </c>
      <c r="H309" s="332"/>
      <c r="I309" s="210">
        <f>I310+I312</f>
        <v>0</v>
      </c>
      <c r="J309" s="349"/>
      <c r="K309" s="210">
        <f>K310+K312</f>
        <v>0</v>
      </c>
      <c r="L309" s="349"/>
      <c r="N309" s="221"/>
      <c r="O309" s="221"/>
      <c r="P309" s="221"/>
    </row>
    <row r="310" spans="1:16" s="218" customFormat="1" ht="12.75" hidden="1">
      <c r="A310" s="260">
        <v>311</v>
      </c>
      <c r="B310" s="237" t="s">
        <v>97</v>
      </c>
      <c r="C310" s="210">
        <f>C311</f>
        <v>0</v>
      </c>
      <c r="D310" s="210">
        <f>D311</f>
        <v>0</v>
      </c>
      <c r="E310" s="210">
        <f>E311</f>
        <v>0</v>
      </c>
      <c r="F310" s="92">
        <f>F311</f>
        <v>0</v>
      </c>
      <c r="G310" s="210">
        <f>G311</f>
        <v>0</v>
      </c>
      <c r="H310" s="332"/>
      <c r="I310" s="210">
        <f>I311</f>
        <v>0</v>
      </c>
      <c r="J310" s="349"/>
      <c r="K310" s="210">
        <f>K311</f>
        <v>0</v>
      </c>
      <c r="L310" s="349"/>
      <c r="N310" s="221"/>
      <c r="O310" s="221"/>
      <c r="P310" s="221"/>
    </row>
    <row r="311" spans="1:16" s="218" customFormat="1" ht="13.5" hidden="1">
      <c r="A311" s="239">
        <v>3111</v>
      </c>
      <c r="B311" s="193" t="s">
        <v>56</v>
      </c>
      <c r="C311" s="217"/>
      <c r="D311" s="217"/>
      <c r="E311" s="217"/>
      <c r="F311" s="89"/>
      <c r="G311" s="217"/>
      <c r="H311" s="330"/>
      <c r="I311" s="217"/>
      <c r="J311" s="350"/>
      <c r="K311" s="217"/>
      <c r="L311" s="350"/>
      <c r="N311" s="221"/>
      <c r="O311" s="221"/>
      <c r="P311" s="221"/>
    </row>
    <row r="312" spans="1:16" s="218" customFormat="1" ht="12.75" hidden="1">
      <c r="A312" s="246">
        <v>313</v>
      </c>
      <c r="B312" s="237" t="s">
        <v>59</v>
      </c>
      <c r="C312" s="210">
        <f>C313+C314</f>
        <v>0</v>
      </c>
      <c r="D312" s="210">
        <f>D313+D314</f>
        <v>0</v>
      </c>
      <c r="E312" s="210">
        <f>E313+E314</f>
        <v>0</v>
      </c>
      <c r="F312" s="92">
        <f>F313+F314</f>
        <v>0</v>
      </c>
      <c r="G312" s="210">
        <f>G313+G314</f>
        <v>0</v>
      </c>
      <c r="H312" s="332"/>
      <c r="I312" s="210">
        <f>I313+I314</f>
        <v>0</v>
      </c>
      <c r="J312" s="349"/>
      <c r="K312" s="210">
        <f>K313+K314</f>
        <v>0</v>
      </c>
      <c r="L312" s="349"/>
      <c r="N312" s="221"/>
      <c r="O312" s="221"/>
      <c r="P312" s="221"/>
    </row>
    <row r="313" spans="1:16" s="218" customFormat="1" ht="13.5" hidden="1">
      <c r="A313" s="239">
        <v>3132</v>
      </c>
      <c r="B313" s="193" t="s">
        <v>95</v>
      </c>
      <c r="C313" s="217"/>
      <c r="D313" s="217"/>
      <c r="E313" s="217"/>
      <c r="F313" s="89"/>
      <c r="G313" s="217"/>
      <c r="H313" s="330"/>
      <c r="I313" s="217"/>
      <c r="J313" s="350"/>
      <c r="K313" s="217"/>
      <c r="L313" s="350"/>
      <c r="N313" s="221"/>
      <c r="O313" s="221"/>
      <c r="P313" s="221"/>
    </row>
    <row r="314" spans="1:16" s="218" customFormat="1" ht="13.5" hidden="1">
      <c r="A314" s="239">
        <v>3133</v>
      </c>
      <c r="B314" s="193" t="s">
        <v>96</v>
      </c>
      <c r="C314" s="217"/>
      <c r="D314" s="217"/>
      <c r="E314" s="217"/>
      <c r="F314" s="89"/>
      <c r="G314" s="217"/>
      <c r="H314" s="330"/>
      <c r="I314" s="217"/>
      <c r="J314" s="350"/>
      <c r="K314" s="217"/>
      <c r="L314" s="350"/>
      <c r="N314" s="221"/>
      <c r="O314" s="221"/>
      <c r="P314" s="221"/>
    </row>
    <row r="315" spans="1:16" s="218" customFormat="1" ht="13.5">
      <c r="A315" s="246">
        <v>32</v>
      </c>
      <c r="B315" s="236" t="s">
        <v>5</v>
      </c>
      <c r="C315" s="210">
        <f>C316+C319</f>
        <v>680000</v>
      </c>
      <c r="D315" s="210">
        <f>D316+D319</f>
        <v>0</v>
      </c>
      <c r="E315" s="210">
        <f>E316+E319</f>
        <v>0</v>
      </c>
      <c r="F315" s="92">
        <f>F316+F319</f>
        <v>70000</v>
      </c>
      <c r="G315" s="210">
        <f>G316+G319</f>
        <v>700000</v>
      </c>
      <c r="H315" s="332"/>
      <c r="I315" s="210">
        <f>I316+I319</f>
        <v>0</v>
      </c>
      <c r="J315" s="350"/>
      <c r="K315" s="210">
        <f>K316+K319</f>
        <v>0</v>
      </c>
      <c r="L315" s="350"/>
      <c r="N315" s="221"/>
      <c r="O315" s="221"/>
      <c r="P315" s="221"/>
    </row>
    <row r="316" spans="1:16" s="218" customFormat="1" ht="13.5">
      <c r="A316" s="246">
        <v>321</v>
      </c>
      <c r="B316" s="237" t="s">
        <v>9</v>
      </c>
      <c r="C316" s="210"/>
      <c r="D316" s="210">
        <f>D317+D318</f>
        <v>0</v>
      </c>
      <c r="E316" s="210">
        <f>E317+E318</f>
        <v>0</v>
      </c>
      <c r="F316" s="92">
        <f>F317+F318</f>
        <v>0</v>
      </c>
      <c r="G316" s="210">
        <f>G317+G318</f>
        <v>400000</v>
      </c>
      <c r="H316" s="332"/>
      <c r="I316" s="210">
        <f>I317+I318</f>
        <v>0</v>
      </c>
      <c r="J316" s="350"/>
      <c r="K316" s="210">
        <f>K317+K318</f>
        <v>0</v>
      </c>
      <c r="L316" s="350"/>
      <c r="N316" s="221"/>
      <c r="O316" s="221"/>
      <c r="P316" s="221"/>
    </row>
    <row r="317" spans="1:16" s="218" customFormat="1" ht="13.5">
      <c r="A317" s="239">
        <v>3211</v>
      </c>
      <c r="B317" s="243" t="s">
        <v>60</v>
      </c>
      <c r="C317" s="217"/>
      <c r="D317" s="217"/>
      <c r="E317" s="217"/>
      <c r="F317" s="89"/>
      <c r="G317" s="217">
        <v>400000</v>
      </c>
      <c r="H317" s="330"/>
      <c r="I317" s="217"/>
      <c r="J317" s="350"/>
      <c r="K317" s="217"/>
      <c r="L317" s="350"/>
      <c r="N317" s="221"/>
      <c r="O317" s="221"/>
      <c r="P317" s="221"/>
    </row>
    <row r="318" spans="1:16" s="218" customFormat="1" ht="13.5" hidden="1">
      <c r="A318" s="244">
        <v>3213</v>
      </c>
      <c r="B318" s="193" t="s">
        <v>8</v>
      </c>
      <c r="C318" s="217"/>
      <c r="D318" s="217"/>
      <c r="E318" s="217"/>
      <c r="F318" s="89"/>
      <c r="G318" s="217"/>
      <c r="H318" s="330"/>
      <c r="I318" s="217"/>
      <c r="J318" s="350"/>
      <c r="K318" s="217"/>
      <c r="L318" s="350"/>
      <c r="N318" s="221"/>
      <c r="O318" s="221"/>
      <c r="P318" s="221"/>
    </row>
    <row r="319" spans="1:16" s="218" customFormat="1" ht="12.75">
      <c r="A319" s="260">
        <v>323</v>
      </c>
      <c r="B319" s="237" t="s">
        <v>13</v>
      </c>
      <c r="C319" s="210">
        <f>SUM(C320:C321)</f>
        <v>680000</v>
      </c>
      <c r="D319" s="210">
        <f aca="true" t="shared" si="69" ref="D319:I319">SUM(D320:D321)</f>
        <v>0</v>
      </c>
      <c r="E319" s="210">
        <f t="shared" si="69"/>
        <v>0</v>
      </c>
      <c r="F319" s="92">
        <f t="shared" si="69"/>
        <v>70000</v>
      </c>
      <c r="G319" s="210">
        <f t="shared" si="69"/>
        <v>300000</v>
      </c>
      <c r="H319" s="210">
        <f t="shared" si="69"/>
        <v>0</v>
      </c>
      <c r="I319" s="210">
        <f t="shared" si="69"/>
        <v>0</v>
      </c>
      <c r="J319" s="210"/>
      <c r="K319" s="210">
        <f>SUM(K320:K321)</f>
        <v>0</v>
      </c>
      <c r="L319" s="349"/>
      <c r="N319" s="221"/>
      <c r="O319" s="221"/>
      <c r="P319" s="221"/>
    </row>
    <row r="320" spans="1:16" s="218" customFormat="1" ht="13.5">
      <c r="A320" s="239">
        <v>3233</v>
      </c>
      <c r="B320" s="243" t="s">
        <v>66</v>
      </c>
      <c r="C320" s="217"/>
      <c r="D320" s="217"/>
      <c r="E320" s="217"/>
      <c r="F320" s="89"/>
      <c r="G320" s="217">
        <v>200000</v>
      </c>
      <c r="H320" s="337"/>
      <c r="I320" s="210"/>
      <c r="J320" s="349"/>
      <c r="K320" s="210"/>
      <c r="L320" s="349"/>
      <c r="N320" s="221"/>
      <c r="O320" s="221"/>
      <c r="P320" s="221"/>
    </row>
    <row r="321" spans="1:16" s="218" customFormat="1" ht="13.5">
      <c r="A321" s="244">
        <v>3237</v>
      </c>
      <c r="B321" s="193" t="s">
        <v>15</v>
      </c>
      <c r="C321" s="217">
        <v>680000</v>
      </c>
      <c r="D321" s="217"/>
      <c r="E321" s="217"/>
      <c r="F321" s="89">
        <v>70000</v>
      </c>
      <c r="G321" s="217">
        <v>100000</v>
      </c>
      <c r="H321" s="337"/>
      <c r="I321" s="217"/>
      <c r="J321" s="350"/>
      <c r="K321" s="217"/>
      <c r="L321" s="350"/>
      <c r="N321" s="221"/>
      <c r="O321" s="221"/>
      <c r="P321" s="221"/>
    </row>
    <row r="322" spans="1:16" s="218" customFormat="1" ht="12.75">
      <c r="A322" s="271">
        <v>42</v>
      </c>
      <c r="B322" s="247" t="s">
        <v>18</v>
      </c>
      <c r="C322" s="266">
        <f>SUM(C323)</f>
        <v>0</v>
      </c>
      <c r="D322" s="266">
        <f aca="true" t="shared" si="70" ref="D322:K323">SUM(D323)</f>
        <v>29250000</v>
      </c>
      <c r="E322" s="266">
        <f t="shared" si="70"/>
        <v>29250000</v>
      </c>
      <c r="F322" s="386">
        <f t="shared" si="70"/>
        <v>29180000</v>
      </c>
      <c r="G322" s="266">
        <f t="shared" si="70"/>
        <v>71230000</v>
      </c>
      <c r="H322" s="337">
        <f>G322/E322*100</f>
        <v>243.52136752136752</v>
      </c>
      <c r="I322" s="266">
        <f t="shared" si="70"/>
        <v>0</v>
      </c>
      <c r="J322" s="332"/>
      <c r="K322" s="266">
        <f t="shared" si="70"/>
        <v>0</v>
      </c>
      <c r="L322" s="332"/>
      <c r="N322" s="221"/>
      <c r="O322" s="221"/>
      <c r="P322" s="221"/>
    </row>
    <row r="323" spans="1:16" s="218" customFormat="1" ht="12.75">
      <c r="A323" s="271">
        <v>426</v>
      </c>
      <c r="B323" s="270" t="s">
        <v>87</v>
      </c>
      <c r="C323" s="266">
        <f>SUM(C324)</f>
        <v>0</v>
      </c>
      <c r="D323" s="266">
        <f t="shared" si="70"/>
        <v>29250000</v>
      </c>
      <c r="E323" s="266">
        <f t="shared" si="70"/>
        <v>29250000</v>
      </c>
      <c r="F323" s="386">
        <f t="shared" si="70"/>
        <v>29180000</v>
      </c>
      <c r="G323" s="266">
        <f t="shared" si="70"/>
        <v>71230000</v>
      </c>
      <c r="H323" s="337">
        <f>G323/E323*100</f>
        <v>243.52136752136752</v>
      </c>
      <c r="I323" s="266">
        <f t="shared" si="70"/>
        <v>0</v>
      </c>
      <c r="J323" s="332"/>
      <c r="K323" s="266">
        <f t="shared" si="70"/>
        <v>0</v>
      </c>
      <c r="L323" s="332"/>
      <c r="N323" s="221"/>
      <c r="O323" s="221"/>
      <c r="P323" s="221"/>
    </row>
    <row r="324" spans="1:16" s="218" customFormat="1" ht="13.5">
      <c r="A324" s="233">
        <v>4262</v>
      </c>
      <c r="B324" s="235" t="s">
        <v>86</v>
      </c>
      <c r="C324" s="263"/>
      <c r="D324" s="263">
        <v>29250000</v>
      </c>
      <c r="E324" s="263">
        <v>29250000</v>
      </c>
      <c r="F324" s="383">
        <v>29180000</v>
      </c>
      <c r="G324" s="263">
        <v>71230000</v>
      </c>
      <c r="H324" s="335">
        <f>G324/E324*100</f>
        <v>243.52136752136752</v>
      </c>
      <c r="I324" s="263"/>
      <c r="J324" s="330"/>
      <c r="K324" s="263"/>
      <c r="L324" s="330"/>
      <c r="N324" s="221"/>
      <c r="O324" s="221"/>
      <c r="P324" s="221"/>
    </row>
    <row r="325" spans="1:16" s="218" customFormat="1" ht="13.5">
      <c r="A325" s="233"/>
      <c r="B325" s="235"/>
      <c r="C325" s="263"/>
      <c r="D325" s="263"/>
      <c r="E325" s="263"/>
      <c r="F325" s="383"/>
      <c r="G325" s="263"/>
      <c r="H325" s="335"/>
      <c r="I325" s="263"/>
      <c r="J325" s="350"/>
      <c r="K325" s="263"/>
      <c r="L325" s="350"/>
      <c r="N325" s="221"/>
      <c r="O325" s="221"/>
      <c r="P325" s="221"/>
    </row>
    <row r="326" spans="1:16" s="218" customFormat="1" ht="23.25" customHeight="1">
      <c r="A326" s="220" t="s">
        <v>247</v>
      </c>
      <c r="B326" s="230" t="s">
        <v>192</v>
      </c>
      <c r="C326" s="210">
        <f>C333+C340</f>
        <v>185729</v>
      </c>
      <c r="D326" s="210">
        <f>D333+D340</f>
        <v>4290000</v>
      </c>
      <c r="E326" s="210">
        <f>E333+E340</f>
        <v>4290000</v>
      </c>
      <c r="F326" s="92">
        <f>F333+F340</f>
        <v>4290000</v>
      </c>
      <c r="G326" s="210">
        <f>G333+G340</f>
        <v>12290000</v>
      </c>
      <c r="H326" s="332">
        <f>G326/E326*100</f>
        <v>286.4801864801865</v>
      </c>
      <c r="I326" s="210">
        <f>I333+I340</f>
        <v>0</v>
      </c>
      <c r="J326" s="349"/>
      <c r="K326" s="210">
        <f>K333+K340</f>
        <v>0</v>
      </c>
      <c r="L326" s="349"/>
      <c r="N326" s="221"/>
      <c r="O326" s="221"/>
      <c r="P326" s="221"/>
    </row>
    <row r="327" spans="1:16" s="218" customFormat="1" ht="12.75" hidden="1">
      <c r="A327" s="260">
        <v>31</v>
      </c>
      <c r="B327" s="237" t="s">
        <v>54</v>
      </c>
      <c r="C327" s="210"/>
      <c r="D327" s="210">
        <f>D328+D330</f>
        <v>0</v>
      </c>
      <c r="E327" s="210">
        <f>E328+E330</f>
        <v>0</v>
      </c>
      <c r="F327" s="92">
        <f>F328+F330</f>
        <v>0</v>
      </c>
      <c r="G327" s="210">
        <f>G328+G330</f>
        <v>0</v>
      </c>
      <c r="H327" s="332"/>
      <c r="I327" s="210">
        <f>I328+I330</f>
        <v>0</v>
      </c>
      <c r="J327" s="349"/>
      <c r="K327" s="210">
        <f>K328+K330</f>
        <v>0</v>
      </c>
      <c r="L327" s="349"/>
      <c r="N327" s="221"/>
      <c r="O327" s="221"/>
      <c r="P327" s="221"/>
    </row>
    <row r="328" spans="1:16" s="218" customFormat="1" ht="12.75" hidden="1">
      <c r="A328" s="260">
        <v>311</v>
      </c>
      <c r="B328" s="237" t="s">
        <v>97</v>
      </c>
      <c r="C328" s="210"/>
      <c r="D328" s="210">
        <f>D329</f>
        <v>0</v>
      </c>
      <c r="E328" s="210">
        <f>E329</f>
        <v>0</v>
      </c>
      <c r="F328" s="92">
        <f>F329</f>
        <v>0</v>
      </c>
      <c r="G328" s="210">
        <f>G329</f>
        <v>0</v>
      </c>
      <c r="H328" s="332"/>
      <c r="I328" s="210">
        <f>I329</f>
        <v>0</v>
      </c>
      <c r="J328" s="349"/>
      <c r="K328" s="210">
        <f>K329</f>
        <v>0</v>
      </c>
      <c r="L328" s="349"/>
      <c r="N328" s="221"/>
      <c r="O328" s="221"/>
      <c r="P328" s="221"/>
    </row>
    <row r="329" spans="1:16" s="218" customFormat="1" ht="13.5" hidden="1">
      <c r="A329" s="239">
        <v>3111</v>
      </c>
      <c r="B329" s="193" t="s">
        <v>56</v>
      </c>
      <c r="C329" s="217"/>
      <c r="D329" s="217"/>
      <c r="E329" s="217"/>
      <c r="F329" s="89"/>
      <c r="G329" s="217"/>
      <c r="H329" s="330"/>
      <c r="I329" s="217"/>
      <c r="J329" s="349"/>
      <c r="K329" s="217"/>
      <c r="L329" s="349"/>
      <c r="N329" s="221"/>
      <c r="O329" s="221"/>
      <c r="P329" s="221"/>
    </row>
    <row r="330" spans="1:16" s="218" customFormat="1" ht="12.75" hidden="1">
      <c r="A330" s="246">
        <v>313</v>
      </c>
      <c r="B330" s="237" t="s">
        <v>59</v>
      </c>
      <c r="C330" s="210"/>
      <c r="D330" s="210">
        <f>D331+D332</f>
        <v>0</v>
      </c>
      <c r="E330" s="210">
        <f>E331+E332</f>
        <v>0</v>
      </c>
      <c r="F330" s="92">
        <f>F331+F332</f>
        <v>0</v>
      </c>
      <c r="G330" s="210">
        <f>G331+G332</f>
        <v>0</v>
      </c>
      <c r="H330" s="332"/>
      <c r="I330" s="210">
        <f>I331+I332</f>
        <v>0</v>
      </c>
      <c r="J330" s="349"/>
      <c r="K330" s="210">
        <f>K331+K332</f>
        <v>0</v>
      </c>
      <c r="L330" s="349"/>
      <c r="N330" s="221"/>
      <c r="O330" s="221"/>
      <c r="P330" s="221"/>
    </row>
    <row r="331" spans="1:16" s="218" customFormat="1" ht="13.5" hidden="1">
      <c r="A331" s="239">
        <v>3132</v>
      </c>
      <c r="B331" s="193" t="s">
        <v>95</v>
      </c>
      <c r="C331" s="217"/>
      <c r="D331" s="217"/>
      <c r="E331" s="217"/>
      <c r="F331" s="89"/>
      <c r="G331" s="217"/>
      <c r="H331" s="330"/>
      <c r="I331" s="217"/>
      <c r="J331" s="349"/>
      <c r="K331" s="217"/>
      <c r="L331" s="349"/>
      <c r="N331" s="221"/>
      <c r="O331" s="221"/>
      <c r="P331" s="221"/>
    </row>
    <row r="332" spans="1:16" s="218" customFormat="1" ht="13.5" hidden="1">
      <c r="A332" s="239">
        <v>3133</v>
      </c>
      <c r="B332" s="193" t="s">
        <v>96</v>
      </c>
      <c r="C332" s="217"/>
      <c r="D332" s="217"/>
      <c r="E332" s="217"/>
      <c r="F332" s="89"/>
      <c r="G332" s="217"/>
      <c r="H332" s="330"/>
      <c r="I332" s="217"/>
      <c r="J332" s="349"/>
      <c r="K332" s="217"/>
      <c r="L332" s="349"/>
      <c r="N332" s="221"/>
      <c r="O332" s="221"/>
      <c r="P332" s="221"/>
    </row>
    <row r="333" spans="1:16" s="218" customFormat="1" ht="12.75">
      <c r="A333" s="246">
        <v>32</v>
      </c>
      <c r="B333" s="236" t="s">
        <v>5</v>
      </c>
      <c r="C333" s="210">
        <f>C334+C337</f>
        <v>185729</v>
      </c>
      <c r="D333" s="210">
        <f>D334+D337</f>
        <v>0</v>
      </c>
      <c r="E333" s="210">
        <f>E334+E337</f>
        <v>0</v>
      </c>
      <c r="F333" s="92">
        <f>F334+F337</f>
        <v>24000</v>
      </c>
      <c r="G333" s="210">
        <f>G334+G337</f>
        <v>590000</v>
      </c>
      <c r="H333" s="332"/>
      <c r="I333" s="210">
        <f>I334+I337</f>
        <v>0</v>
      </c>
      <c r="J333" s="349"/>
      <c r="K333" s="210">
        <f>K334+K337</f>
        <v>0</v>
      </c>
      <c r="L333" s="349"/>
      <c r="N333" s="221"/>
      <c r="O333" s="221"/>
      <c r="P333" s="221"/>
    </row>
    <row r="334" spans="1:16" s="218" customFormat="1" ht="12.75" hidden="1">
      <c r="A334" s="246">
        <v>321</v>
      </c>
      <c r="B334" s="237" t="s">
        <v>9</v>
      </c>
      <c r="C334" s="210">
        <f>SUM(C335:C336)</f>
        <v>0</v>
      </c>
      <c r="D334" s="210">
        <f>SUM(D335:D336)</f>
        <v>0</v>
      </c>
      <c r="E334" s="210">
        <f>SUM(E335:E336)</f>
        <v>0</v>
      </c>
      <c r="F334" s="92">
        <f>SUM(F335:F336)</f>
        <v>0</v>
      </c>
      <c r="G334" s="210">
        <f>SUM(G335:G336)</f>
        <v>0</v>
      </c>
      <c r="H334" s="332"/>
      <c r="I334" s="210">
        <f>SUM(I335:I336)</f>
        <v>0</v>
      </c>
      <c r="J334" s="349"/>
      <c r="K334" s="210">
        <f>SUM(K335:K336)</f>
        <v>0</v>
      </c>
      <c r="L334" s="349"/>
      <c r="N334" s="221"/>
      <c r="O334" s="221"/>
      <c r="P334" s="221"/>
    </row>
    <row r="335" spans="1:16" s="218" customFormat="1" ht="13.5" hidden="1">
      <c r="A335" s="239">
        <v>3211</v>
      </c>
      <c r="B335" s="243" t="s">
        <v>60</v>
      </c>
      <c r="C335" s="217"/>
      <c r="D335" s="217"/>
      <c r="E335" s="217"/>
      <c r="F335" s="89"/>
      <c r="G335" s="217"/>
      <c r="H335" s="330"/>
      <c r="I335" s="217"/>
      <c r="J335" s="349"/>
      <c r="K335" s="217"/>
      <c r="L335" s="349"/>
      <c r="N335" s="221"/>
      <c r="O335" s="221"/>
      <c r="P335" s="221"/>
    </row>
    <row r="336" spans="1:16" s="218" customFormat="1" ht="13.5" hidden="1">
      <c r="A336" s="244">
        <v>3213</v>
      </c>
      <c r="B336" s="193" t="s">
        <v>8</v>
      </c>
      <c r="C336" s="217"/>
      <c r="D336" s="217"/>
      <c r="E336" s="217"/>
      <c r="F336" s="89"/>
      <c r="G336" s="217"/>
      <c r="H336" s="330"/>
      <c r="I336" s="217"/>
      <c r="J336" s="349"/>
      <c r="K336" s="217"/>
      <c r="L336" s="349"/>
      <c r="N336" s="221"/>
      <c r="O336" s="221"/>
      <c r="P336" s="221"/>
    </row>
    <row r="337" spans="1:16" s="218" customFormat="1" ht="12.75">
      <c r="A337" s="260">
        <v>323</v>
      </c>
      <c r="B337" s="237" t="s">
        <v>13</v>
      </c>
      <c r="C337" s="210">
        <f>SUM(C338:C339)</f>
        <v>185729</v>
      </c>
      <c r="D337" s="210">
        <f>SUM(D338:D339)</f>
        <v>0</v>
      </c>
      <c r="E337" s="210">
        <f>SUM(E338:E339)</f>
        <v>0</v>
      </c>
      <c r="F337" s="92">
        <f aca="true" t="shared" si="71" ref="F337:K337">SUM(F338:F339)</f>
        <v>24000</v>
      </c>
      <c r="G337" s="210">
        <f t="shared" si="71"/>
        <v>590000</v>
      </c>
      <c r="H337" s="210">
        <f t="shared" si="71"/>
        <v>0</v>
      </c>
      <c r="I337" s="210">
        <f t="shared" si="71"/>
        <v>0</v>
      </c>
      <c r="J337" s="210"/>
      <c r="K337" s="210">
        <f t="shared" si="71"/>
        <v>0</v>
      </c>
      <c r="L337" s="349"/>
      <c r="N337" s="221"/>
      <c r="O337" s="221"/>
      <c r="P337" s="221"/>
    </row>
    <row r="338" spans="1:16" s="218" customFormat="1" ht="13.5">
      <c r="A338" s="239">
        <v>3233</v>
      </c>
      <c r="B338" s="243" t="s">
        <v>66</v>
      </c>
      <c r="C338" s="217"/>
      <c r="D338" s="217"/>
      <c r="E338" s="217"/>
      <c r="F338" s="89"/>
      <c r="G338" s="217">
        <v>490000</v>
      </c>
      <c r="H338" s="332"/>
      <c r="I338" s="210"/>
      <c r="J338" s="349"/>
      <c r="K338" s="210"/>
      <c r="L338" s="349"/>
      <c r="N338" s="221"/>
      <c r="O338" s="221"/>
      <c r="P338" s="221"/>
    </row>
    <row r="339" spans="1:16" s="218" customFormat="1" ht="13.5">
      <c r="A339" s="244">
        <v>3237</v>
      </c>
      <c r="B339" s="193" t="s">
        <v>15</v>
      </c>
      <c r="C339" s="217">
        <v>185729</v>
      </c>
      <c r="D339" s="217"/>
      <c r="E339" s="217"/>
      <c r="F339" s="89">
        <v>24000</v>
      </c>
      <c r="G339" s="217">
        <v>100000</v>
      </c>
      <c r="H339" s="330"/>
      <c r="I339" s="217"/>
      <c r="J339" s="349"/>
      <c r="K339" s="217"/>
      <c r="L339" s="349"/>
      <c r="N339" s="221"/>
      <c r="O339" s="221"/>
      <c r="P339" s="221"/>
    </row>
    <row r="340" spans="1:16" s="218" customFormat="1" ht="12.75">
      <c r="A340" s="251">
        <v>42</v>
      </c>
      <c r="B340" s="247" t="s">
        <v>18</v>
      </c>
      <c r="C340" s="266">
        <f aca="true" t="shared" si="72" ref="C340:K341">SUM(C341)</f>
        <v>0</v>
      </c>
      <c r="D340" s="266">
        <f t="shared" si="72"/>
        <v>4290000</v>
      </c>
      <c r="E340" s="266">
        <f t="shared" si="72"/>
        <v>4290000</v>
      </c>
      <c r="F340" s="386">
        <f t="shared" si="72"/>
        <v>4266000</v>
      </c>
      <c r="G340" s="266">
        <f t="shared" si="72"/>
        <v>11700000</v>
      </c>
      <c r="H340" s="337">
        <f>G340/E340*100</f>
        <v>272.7272727272727</v>
      </c>
      <c r="I340" s="266">
        <f t="shared" si="72"/>
        <v>0</v>
      </c>
      <c r="J340" s="349"/>
      <c r="K340" s="266">
        <f t="shared" si="72"/>
        <v>0</v>
      </c>
      <c r="L340" s="349"/>
      <c r="N340" s="221"/>
      <c r="O340" s="221"/>
      <c r="P340" s="221"/>
    </row>
    <row r="341" spans="1:16" s="218" customFormat="1" ht="12.75">
      <c r="A341" s="251">
        <v>426</v>
      </c>
      <c r="B341" s="270" t="s">
        <v>87</v>
      </c>
      <c r="C341" s="266">
        <f t="shared" si="72"/>
        <v>0</v>
      </c>
      <c r="D341" s="266">
        <f t="shared" si="72"/>
        <v>4290000</v>
      </c>
      <c r="E341" s="266">
        <f t="shared" si="72"/>
        <v>4290000</v>
      </c>
      <c r="F341" s="386">
        <f t="shared" si="72"/>
        <v>4266000</v>
      </c>
      <c r="G341" s="266">
        <f t="shared" si="72"/>
        <v>11700000</v>
      </c>
      <c r="H341" s="337">
        <f>G341/E341*100</f>
        <v>272.7272727272727</v>
      </c>
      <c r="I341" s="266">
        <f t="shared" si="72"/>
        <v>0</v>
      </c>
      <c r="J341" s="349"/>
      <c r="K341" s="266">
        <f t="shared" si="72"/>
        <v>0</v>
      </c>
      <c r="L341" s="349"/>
      <c r="N341" s="221"/>
      <c r="O341" s="221"/>
      <c r="P341" s="221"/>
    </row>
    <row r="342" spans="1:16" s="218" customFormat="1" ht="13.5">
      <c r="A342" s="272">
        <v>4262</v>
      </c>
      <c r="B342" s="235" t="s">
        <v>86</v>
      </c>
      <c r="C342" s="263"/>
      <c r="D342" s="263">
        <v>4290000</v>
      </c>
      <c r="E342" s="263">
        <v>4290000</v>
      </c>
      <c r="F342" s="383">
        <v>4266000</v>
      </c>
      <c r="G342" s="263">
        <v>11700000</v>
      </c>
      <c r="H342" s="335">
        <f>G342/E342*100</f>
        <v>272.7272727272727</v>
      </c>
      <c r="I342" s="263"/>
      <c r="J342" s="350"/>
      <c r="K342" s="263"/>
      <c r="L342" s="350"/>
      <c r="N342" s="221"/>
      <c r="O342" s="221"/>
      <c r="P342" s="221"/>
    </row>
    <row r="343" spans="1:16" s="218" customFormat="1" ht="13.5">
      <c r="A343" s="272"/>
      <c r="B343" s="261"/>
      <c r="C343" s="266"/>
      <c r="D343" s="266"/>
      <c r="E343" s="266"/>
      <c r="F343" s="386"/>
      <c r="G343" s="266"/>
      <c r="H343" s="337"/>
      <c r="I343" s="266"/>
      <c r="J343" s="350"/>
      <c r="K343" s="266"/>
      <c r="L343" s="350"/>
      <c r="N343" s="221"/>
      <c r="O343" s="221"/>
      <c r="P343" s="221"/>
    </row>
    <row r="344" spans="1:16" s="218" customFormat="1" ht="25.5">
      <c r="A344" s="273" t="s">
        <v>248</v>
      </c>
      <c r="B344" s="230" t="s">
        <v>191</v>
      </c>
      <c r="C344" s="210">
        <f>C345+C351+C358</f>
        <v>144756</v>
      </c>
      <c r="D344" s="210">
        <f>D345+D351+D358</f>
        <v>4769000</v>
      </c>
      <c r="E344" s="210">
        <f>E345+E351+E358</f>
        <v>4769000</v>
      </c>
      <c r="F344" s="92">
        <f>F345+F351+F358</f>
        <v>4769000</v>
      </c>
      <c r="G344" s="210">
        <f>G345+G351+G358</f>
        <v>14445000</v>
      </c>
      <c r="H344" s="332">
        <f>G344/E344*100</f>
        <v>302.8936884042776</v>
      </c>
      <c r="I344" s="210">
        <f>I345+I351+I358</f>
        <v>0</v>
      </c>
      <c r="J344" s="349"/>
      <c r="K344" s="210">
        <f>K345+K351+K358</f>
        <v>0</v>
      </c>
      <c r="L344" s="349"/>
      <c r="N344" s="221"/>
      <c r="O344" s="221"/>
      <c r="P344" s="221"/>
    </row>
    <row r="345" spans="1:16" s="218" customFormat="1" ht="12.75">
      <c r="A345" s="260">
        <v>31</v>
      </c>
      <c r="B345" s="237" t="s">
        <v>54</v>
      </c>
      <c r="C345" s="210">
        <f>C346+C348</f>
        <v>144756</v>
      </c>
      <c r="D345" s="210">
        <f>D346+D348</f>
        <v>0</v>
      </c>
      <c r="E345" s="210">
        <f>E346+E348</f>
        <v>0</v>
      </c>
      <c r="F345" s="92">
        <f>F346+F348</f>
        <v>0</v>
      </c>
      <c r="G345" s="210">
        <f>G346+G348</f>
        <v>0</v>
      </c>
      <c r="H345" s="332"/>
      <c r="I345" s="210">
        <f>I346+I348</f>
        <v>0</v>
      </c>
      <c r="J345" s="349"/>
      <c r="K345" s="210">
        <f>K346+K348</f>
        <v>0</v>
      </c>
      <c r="L345" s="349"/>
      <c r="N345" s="221"/>
      <c r="O345" s="221"/>
      <c r="P345" s="221"/>
    </row>
    <row r="346" spans="1:16" s="218" customFormat="1" ht="12.75">
      <c r="A346" s="260">
        <v>311</v>
      </c>
      <c r="B346" s="237" t="s">
        <v>97</v>
      </c>
      <c r="C346" s="210">
        <f>C347</f>
        <v>124251</v>
      </c>
      <c r="D346" s="210">
        <f>D347</f>
        <v>0</v>
      </c>
      <c r="E346" s="210">
        <f>E347</f>
        <v>0</v>
      </c>
      <c r="F346" s="92">
        <f>F347</f>
        <v>0</v>
      </c>
      <c r="G346" s="210">
        <f>G347</f>
        <v>0</v>
      </c>
      <c r="H346" s="332"/>
      <c r="I346" s="210">
        <f>I347</f>
        <v>0</v>
      </c>
      <c r="J346" s="349"/>
      <c r="K346" s="210">
        <f>K347</f>
        <v>0</v>
      </c>
      <c r="L346" s="349"/>
      <c r="N346" s="221"/>
      <c r="O346" s="221"/>
      <c r="P346" s="221"/>
    </row>
    <row r="347" spans="1:16" s="218" customFormat="1" ht="13.5">
      <c r="A347" s="239">
        <v>3111</v>
      </c>
      <c r="B347" s="193" t="s">
        <v>56</v>
      </c>
      <c r="C347" s="217">
        <v>124251</v>
      </c>
      <c r="D347" s="217"/>
      <c r="E347" s="217"/>
      <c r="F347" s="89"/>
      <c r="G347" s="217"/>
      <c r="H347" s="330"/>
      <c r="I347" s="217"/>
      <c r="J347" s="350"/>
      <c r="K347" s="217"/>
      <c r="L347" s="350"/>
      <c r="N347" s="221"/>
      <c r="O347" s="221"/>
      <c r="P347" s="221"/>
    </row>
    <row r="348" spans="1:16" s="218" customFormat="1" ht="12.75">
      <c r="A348" s="246">
        <v>313</v>
      </c>
      <c r="B348" s="237" t="s">
        <v>59</v>
      </c>
      <c r="C348" s="210">
        <f>C349+C350</f>
        <v>20505</v>
      </c>
      <c r="D348" s="210">
        <f>D349+D350</f>
        <v>0</v>
      </c>
      <c r="E348" s="210">
        <f>E349+E350</f>
        <v>0</v>
      </c>
      <c r="F348" s="92">
        <f>F349+F350</f>
        <v>0</v>
      </c>
      <c r="G348" s="210">
        <f>G349+G350</f>
        <v>0</v>
      </c>
      <c r="H348" s="332"/>
      <c r="I348" s="210">
        <f>I349+I350</f>
        <v>0</v>
      </c>
      <c r="J348" s="349"/>
      <c r="K348" s="210">
        <f>K349+K350</f>
        <v>0</v>
      </c>
      <c r="L348" s="349"/>
      <c r="N348" s="221"/>
      <c r="O348" s="221"/>
      <c r="P348" s="221"/>
    </row>
    <row r="349" spans="1:16" s="218" customFormat="1" ht="13.5">
      <c r="A349" s="239">
        <v>3132</v>
      </c>
      <c r="B349" s="193" t="s">
        <v>95</v>
      </c>
      <c r="C349" s="217">
        <v>20505</v>
      </c>
      <c r="D349" s="217"/>
      <c r="E349" s="217"/>
      <c r="F349" s="89"/>
      <c r="G349" s="217"/>
      <c r="H349" s="330"/>
      <c r="I349" s="217"/>
      <c r="J349" s="350"/>
      <c r="K349" s="217"/>
      <c r="L349" s="350"/>
      <c r="N349" s="221"/>
      <c r="O349" s="221"/>
      <c r="P349" s="221"/>
    </row>
    <row r="350" spans="1:16" s="218" customFormat="1" ht="13.5" hidden="1">
      <c r="A350" s="239">
        <v>3133</v>
      </c>
      <c r="B350" s="193" t="s">
        <v>96</v>
      </c>
      <c r="C350" s="217"/>
      <c r="D350" s="217"/>
      <c r="E350" s="217"/>
      <c r="F350" s="89"/>
      <c r="G350" s="217"/>
      <c r="H350" s="330"/>
      <c r="I350" s="217"/>
      <c r="J350" s="350"/>
      <c r="K350" s="217"/>
      <c r="L350" s="350"/>
      <c r="N350" s="221"/>
      <c r="O350" s="221"/>
      <c r="P350" s="221"/>
    </row>
    <row r="351" spans="1:16" s="218" customFormat="1" ht="12.75">
      <c r="A351" s="246">
        <v>32</v>
      </c>
      <c r="B351" s="236" t="s">
        <v>5</v>
      </c>
      <c r="C351" s="210">
        <f>C352+C355</f>
        <v>0</v>
      </c>
      <c r="D351" s="210">
        <f aca="true" t="shared" si="73" ref="D351:K351">D352+D355</f>
        <v>0</v>
      </c>
      <c r="E351" s="210">
        <f t="shared" si="73"/>
        <v>0</v>
      </c>
      <c r="F351" s="92">
        <f t="shared" si="73"/>
        <v>0</v>
      </c>
      <c r="G351" s="210">
        <f t="shared" si="73"/>
        <v>5675000</v>
      </c>
      <c r="H351" s="210">
        <f t="shared" si="73"/>
        <v>0</v>
      </c>
      <c r="I351" s="210">
        <f t="shared" si="73"/>
        <v>0</v>
      </c>
      <c r="J351" s="210"/>
      <c r="K351" s="210">
        <f t="shared" si="73"/>
        <v>0</v>
      </c>
      <c r="L351" s="210"/>
      <c r="N351" s="221"/>
      <c r="O351" s="221"/>
      <c r="P351" s="221"/>
    </row>
    <row r="352" spans="1:16" s="218" customFormat="1" ht="13.5" hidden="1">
      <c r="A352" s="246">
        <v>321</v>
      </c>
      <c r="B352" s="237" t="s">
        <v>9</v>
      </c>
      <c r="C352" s="210">
        <f>C353+C354</f>
        <v>0</v>
      </c>
      <c r="D352" s="210">
        <f>D353+D354</f>
        <v>0</v>
      </c>
      <c r="E352" s="210">
        <f>E353+E354</f>
        <v>0</v>
      </c>
      <c r="F352" s="92">
        <f>F353+F354</f>
        <v>0</v>
      </c>
      <c r="G352" s="210">
        <f>G353+G354</f>
        <v>0</v>
      </c>
      <c r="H352" s="332"/>
      <c r="I352" s="210">
        <f>I353+I354</f>
        <v>0</v>
      </c>
      <c r="J352" s="350"/>
      <c r="K352" s="210">
        <f>K353+K354</f>
        <v>0</v>
      </c>
      <c r="L352" s="350"/>
      <c r="N352" s="221"/>
      <c r="O352" s="221"/>
      <c r="P352" s="221"/>
    </row>
    <row r="353" spans="1:16" s="218" customFormat="1" ht="13.5" hidden="1">
      <c r="A353" s="239">
        <v>3211</v>
      </c>
      <c r="B353" s="243" t="s">
        <v>60</v>
      </c>
      <c r="C353" s="217"/>
      <c r="D353" s="217"/>
      <c r="E353" s="217"/>
      <c r="F353" s="89"/>
      <c r="G353" s="217"/>
      <c r="H353" s="330"/>
      <c r="I353" s="217"/>
      <c r="J353" s="350"/>
      <c r="K353" s="217"/>
      <c r="L353" s="350"/>
      <c r="N353" s="221"/>
      <c r="O353" s="221"/>
      <c r="P353" s="221"/>
    </row>
    <row r="354" spans="1:16" s="218" customFormat="1" ht="13.5" hidden="1">
      <c r="A354" s="244">
        <v>3213</v>
      </c>
      <c r="B354" s="193" t="s">
        <v>8</v>
      </c>
      <c r="C354" s="217"/>
      <c r="D354" s="217"/>
      <c r="E354" s="217"/>
      <c r="F354" s="89"/>
      <c r="G354" s="217"/>
      <c r="H354" s="330"/>
      <c r="I354" s="217"/>
      <c r="J354" s="350"/>
      <c r="K354" s="217"/>
      <c r="L354" s="350"/>
      <c r="N354" s="221"/>
      <c r="O354" s="221"/>
      <c r="P354" s="221"/>
    </row>
    <row r="355" spans="1:16" s="218" customFormat="1" ht="12.75">
      <c r="A355" s="260">
        <v>323</v>
      </c>
      <c r="B355" s="237" t="s">
        <v>13</v>
      </c>
      <c r="C355" s="210">
        <f>C356+C357</f>
        <v>0</v>
      </c>
      <c r="D355" s="210">
        <f>D356+D357</f>
        <v>0</v>
      </c>
      <c r="E355" s="210">
        <f>E356+E357</f>
        <v>0</v>
      </c>
      <c r="F355" s="92">
        <f>F356+F357</f>
        <v>0</v>
      </c>
      <c r="G355" s="210">
        <f>SUM(G356:G357)</f>
        <v>5675000</v>
      </c>
      <c r="H355" s="210">
        <f>SUM(H356:H357)</f>
        <v>0</v>
      </c>
      <c r="I355" s="210">
        <f>SUM(I356:I357)</f>
        <v>0</v>
      </c>
      <c r="J355" s="210"/>
      <c r="K355" s="210">
        <f>SUM(K356:K357)</f>
        <v>0</v>
      </c>
      <c r="L355" s="210"/>
      <c r="N355" s="221"/>
      <c r="O355" s="221"/>
      <c r="P355" s="221"/>
    </row>
    <row r="356" spans="1:16" s="218" customFormat="1" ht="13.5">
      <c r="A356" s="239">
        <v>3233</v>
      </c>
      <c r="B356" s="243" t="s">
        <v>66</v>
      </c>
      <c r="C356" s="217"/>
      <c r="D356" s="217"/>
      <c r="E356" s="217"/>
      <c r="F356" s="89"/>
      <c r="G356" s="217">
        <v>95000</v>
      </c>
      <c r="H356" s="330"/>
      <c r="I356" s="217"/>
      <c r="J356" s="350"/>
      <c r="K356" s="217"/>
      <c r="L356" s="350"/>
      <c r="N356" s="221"/>
      <c r="O356" s="221"/>
      <c r="P356" s="221"/>
    </row>
    <row r="357" spans="1:16" s="218" customFormat="1" ht="13.5">
      <c r="A357" s="244">
        <v>3237</v>
      </c>
      <c r="B357" s="193" t="s">
        <v>15</v>
      </c>
      <c r="C357" s="217"/>
      <c r="D357" s="217"/>
      <c r="E357" s="217"/>
      <c r="F357" s="89"/>
      <c r="G357" s="217">
        <v>5580000</v>
      </c>
      <c r="H357" s="330"/>
      <c r="I357" s="217"/>
      <c r="J357" s="350"/>
      <c r="K357" s="217"/>
      <c r="L357" s="350"/>
      <c r="N357" s="221"/>
      <c r="O357" s="221"/>
      <c r="P357" s="221"/>
    </row>
    <row r="358" spans="1:16" s="218" customFormat="1" ht="12.75">
      <c r="A358" s="251">
        <v>42</v>
      </c>
      <c r="B358" s="247" t="s">
        <v>18</v>
      </c>
      <c r="C358" s="270">
        <f aca="true" t="shared" si="74" ref="C358:K359">SUM(C359)</f>
        <v>0</v>
      </c>
      <c r="D358" s="270">
        <f t="shared" si="74"/>
        <v>4769000</v>
      </c>
      <c r="E358" s="270">
        <f t="shared" si="74"/>
        <v>4769000</v>
      </c>
      <c r="F358" s="78">
        <f t="shared" si="74"/>
        <v>4769000</v>
      </c>
      <c r="G358" s="270">
        <f t="shared" si="74"/>
        <v>8770000</v>
      </c>
      <c r="H358" s="338">
        <f>G358/E358*100</f>
        <v>183.8959949674984</v>
      </c>
      <c r="I358" s="270">
        <f t="shared" si="74"/>
        <v>0</v>
      </c>
      <c r="J358" s="349"/>
      <c r="K358" s="270">
        <f t="shared" si="74"/>
        <v>0</v>
      </c>
      <c r="L358" s="349"/>
      <c r="N358" s="221"/>
      <c r="O358" s="221"/>
      <c r="P358" s="221"/>
    </row>
    <row r="359" spans="1:16" s="218" customFormat="1" ht="12.75">
      <c r="A359" s="271">
        <v>426</v>
      </c>
      <c r="B359" s="270" t="s">
        <v>87</v>
      </c>
      <c r="C359" s="270">
        <f t="shared" si="74"/>
        <v>0</v>
      </c>
      <c r="D359" s="270">
        <f t="shared" si="74"/>
        <v>4769000</v>
      </c>
      <c r="E359" s="270">
        <f t="shared" si="74"/>
        <v>4769000</v>
      </c>
      <c r="F359" s="78">
        <f t="shared" si="74"/>
        <v>4769000</v>
      </c>
      <c r="G359" s="270">
        <f t="shared" si="74"/>
        <v>8770000</v>
      </c>
      <c r="H359" s="338">
        <f>G359/E359*100</f>
        <v>183.8959949674984</v>
      </c>
      <c r="I359" s="270">
        <f t="shared" si="74"/>
        <v>0</v>
      </c>
      <c r="J359" s="349"/>
      <c r="K359" s="270">
        <f t="shared" si="74"/>
        <v>0</v>
      </c>
      <c r="L359" s="349"/>
      <c r="N359" s="221"/>
      <c r="O359" s="221"/>
      <c r="P359" s="221"/>
    </row>
    <row r="360" spans="1:16" s="218" customFormat="1" ht="13.5">
      <c r="A360" s="272">
        <v>4262</v>
      </c>
      <c r="B360" s="235" t="s">
        <v>86</v>
      </c>
      <c r="C360" s="235"/>
      <c r="D360" s="235">
        <v>4769000</v>
      </c>
      <c r="E360" s="235">
        <v>4769000</v>
      </c>
      <c r="F360" s="109">
        <v>4769000</v>
      </c>
      <c r="G360" s="235">
        <v>8770000</v>
      </c>
      <c r="H360" s="333">
        <f>G360/E360*100</f>
        <v>183.8959949674984</v>
      </c>
      <c r="I360" s="235"/>
      <c r="J360" s="350"/>
      <c r="K360" s="235"/>
      <c r="L360" s="350"/>
      <c r="N360" s="221"/>
      <c r="O360" s="221"/>
      <c r="P360" s="221"/>
    </row>
    <row r="361" spans="1:12" s="218" customFormat="1" ht="11.25">
      <c r="A361" s="274"/>
      <c r="B361" s="275"/>
      <c r="C361" s="276"/>
      <c r="D361" s="221"/>
      <c r="E361" s="221"/>
      <c r="F361" s="387"/>
      <c r="G361" s="221"/>
      <c r="H361" s="358"/>
      <c r="I361" s="221"/>
      <c r="J361" s="358"/>
      <c r="K361" s="221"/>
      <c r="L361" s="358"/>
    </row>
    <row r="362" spans="1:12" s="218" customFormat="1" ht="13.5" hidden="1">
      <c r="A362" s="246" t="s">
        <v>249</v>
      </c>
      <c r="B362" s="279" t="s">
        <v>205</v>
      </c>
      <c r="C362" s="270">
        <f>C363+C369</f>
        <v>0</v>
      </c>
      <c r="D362" s="270">
        <f>D363+D369</f>
        <v>0</v>
      </c>
      <c r="E362" s="270">
        <f>E363+E369</f>
        <v>0</v>
      </c>
      <c r="F362" s="78">
        <f>F363+F369</f>
        <v>0</v>
      </c>
      <c r="G362" s="270">
        <f>G363+G369</f>
        <v>0</v>
      </c>
      <c r="H362" s="355"/>
      <c r="I362" s="270">
        <f>I363+I369</f>
        <v>0</v>
      </c>
      <c r="J362" s="350"/>
      <c r="K362" s="270">
        <f>K363+K369</f>
        <v>0</v>
      </c>
      <c r="L362" s="350"/>
    </row>
    <row r="363" spans="1:12" s="218" customFormat="1" ht="13.5" hidden="1">
      <c r="A363" s="260">
        <v>31</v>
      </c>
      <c r="B363" s="237" t="s">
        <v>54</v>
      </c>
      <c r="C363" s="270">
        <f>C364+C366</f>
        <v>0</v>
      </c>
      <c r="D363" s="270">
        <f>D364+D366</f>
        <v>0</v>
      </c>
      <c r="E363" s="270">
        <f>E364+E366</f>
        <v>0</v>
      </c>
      <c r="F363" s="78">
        <f>F364+F366</f>
        <v>0</v>
      </c>
      <c r="G363" s="270">
        <f>G364+G366</f>
        <v>0</v>
      </c>
      <c r="H363" s="355"/>
      <c r="I363" s="270">
        <f>I364+I366</f>
        <v>0</v>
      </c>
      <c r="J363" s="350"/>
      <c r="K363" s="270">
        <f>K364+K366</f>
        <v>0</v>
      </c>
      <c r="L363" s="350"/>
    </row>
    <row r="364" spans="1:12" s="218" customFormat="1" ht="13.5" hidden="1">
      <c r="A364" s="260">
        <v>311</v>
      </c>
      <c r="B364" s="237" t="s">
        <v>97</v>
      </c>
      <c r="C364" s="270">
        <f aca="true" t="shared" si="75" ref="C364:K364">SUM(C365)</f>
        <v>0</v>
      </c>
      <c r="D364" s="270">
        <f t="shared" si="75"/>
        <v>0</v>
      </c>
      <c r="E364" s="270">
        <f t="shared" si="75"/>
        <v>0</v>
      </c>
      <c r="F364" s="78">
        <f t="shared" si="75"/>
        <v>0</v>
      </c>
      <c r="G364" s="270">
        <f t="shared" si="75"/>
        <v>0</v>
      </c>
      <c r="H364" s="355"/>
      <c r="I364" s="270">
        <f t="shared" si="75"/>
        <v>0</v>
      </c>
      <c r="J364" s="350"/>
      <c r="K364" s="270">
        <f t="shared" si="75"/>
        <v>0</v>
      </c>
      <c r="L364" s="350"/>
    </row>
    <row r="365" spans="1:12" s="218" customFormat="1" ht="13.5" hidden="1">
      <c r="A365" s="239">
        <v>3111</v>
      </c>
      <c r="B365" s="193" t="s">
        <v>56</v>
      </c>
      <c r="C365" s="235"/>
      <c r="D365" s="235"/>
      <c r="E365" s="235"/>
      <c r="F365" s="109"/>
      <c r="G365" s="235"/>
      <c r="H365" s="234"/>
      <c r="I365" s="235"/>
      <c r="J365" s="350"/>
      <c r="K365" s="235"/>
      <c r="L365" s="350"/>
    </row>
    <row r="366" spans="1:12" s="218" customFormat="1" ht="13.5" hidden="1">
      <c r="A366" s="246">
        <v>313</v>
      </c>
      <c r="B366" s="237" t="s">
        <v>59</v>
      </c>
      <c r="C366" s="270">
        <f aca="true" t="shared" si="76" ref="C366:K366">SUM(C367)</f>
        <v>0</v>
      </c>
      <c r="D366" s="270">
        <f t="shared" si="76"/>
        <v>0</v>
      </c>
      <c r="E366" s="270">
        <f t="shared" si="76"/>
        <v>0</v>
      </c>
      <c r="F366" s="78">
        <f t="shared" si="76"/>
        <v>0</v>
      </c>
      <c r="G366" s="270">
        <f t="shared" si="76"/>
        <v>0</v>
      </c>
      <c r="H366" s="355"/>
      <c r="I366" s="270">
        <f t="shared" si="76"/>
        <v>0</v>
      </c>
      <c r="J366" s="350"/>
      <c r="K366" s="270">
        <f t="shared" si="76"/>
        <v>0</v>
      </c>
      <c r="L366" s="350"/>
    </row>
    <row r="367" spans="1:12" s="218" customFormat="1" ht="13.5" hidden="1">
      <c r="A367" s="239">
        <v>3132</v>
      </c>
      <c r="B367" s="193" t="s">
        <v>95</v>
      </c>
      <c r="C367" s="235"/>
      <c r="D367" s="235"/>
      <c r="E367" s="235"/>
      <c r="F367" s="109"/>
      <c r="G367" s="235"/>
      <c r="H367" s="234"/>
      <c r="I367" s="235"/>
      <c r="J367" s="350"/>
      <c r="K367" s="235"/>
      <c r="L367" s="350"/>
    </row>
    <row r="368" spans="1:12" s="218" customFormat="1" ht="13.5" hidden="1">
      <c r="A368" s="239">
        <v>3133</v>
      </c>
      <c r="B368" s="193" t="s">
        <v>256</v>
      </c>
      <c r="C368" s="235"/>
      <c r="D368" s="235"/>
      <c r="E368" s="235"/>
      <c r="F368" s="109"/>
      <c r="G368" s="235"/>
      <c r="H368" s="234"/>
      <c r="I368" s="235"/>
      <c r="J368" s="350"/>
      <c r="K368" s="235"/>
      <c r="L368" s="350"/>
    </row>
    <row r="369" spans="1:12" s="218" customFormat="1" ht="13.5" hidden="1">
      <c r="A369" s="246">
        <v>32</v>
      </c>
      <c r="B369" s="236" t="s">
        <v>5</v>
      </c>
      <c r="C369" s="280">
        <f>C370+C372+C374</f>
        <v>0</v>
      </c>
      <c r="D369" s="280">
        <f>D370+D372+D374</f>
        <v>0</v>
      </c>
      <c r="E369" s="280">
        <f>E370+E372+E374</f>
        <v>0</v>
      </c>
      <c r="F369" s="388">
        <f>F370+F372+F374</f>
        <v>0</v>
      </c>
      <c r="G369" s="280">
        <f>G370+G372+G374</f>
        <v>0</v>
      </c>
      <c r="H369" s="280"/>
      <c r="I369" s="280">
        <f>I370+I372+I374</f>
        <v>0</v>
      </c>
      <c r="J369" s="350"/>
      <c r="K369" s="280">
        <f>K370+K372+K374</f>
        <v>0</v>
      </c>
      <c r="L369" s="350"/>
    </row>
    <row r="370" spans="1:12" s="218" customFormat="1" ht="13.5" hidden="1">
      <c r="A370" s="246">
        <v>321</v>
      </c>
      <c r="B370" s="237" t="s">
        <v>9</v>
      </c>
      <c r="C370" s="270">
        <f>SUM(C371)</f>
        <v>0</v>
      </c>
      <c r="D370" s="270">
        <f>SUM(D371)</f>
        <v>0</v>
      </c>
      <c r="E370" s="270">
        <f>SUM(E371)</f>
        <v>0</v>
      </c>
      <c r="F370" s="78">
        <f>SUM(F371)</f>
        <v>0</v>
      </c>
      <c r="G370" s="270">
        <f>SUM(G371)</f>
        <v>0</v>
      </c>
      <c r="H370" s="355"/>
      <c r="I370" s="270">
        <f>SUM(I371)</f>
        <v>0</v>
      </c>
      <c r="J370" s="350"/>
      <c r="K370" s="270">
        <f>SUM(K371)</f>
        <v>0</v>
      </c>
      <c r="L370" s="350"/>
    </row>
    <row r="371" spans="1:12" s="218" customFormat="1" ht="13.5" hidden="1">
      <c r="A371" s="239">
        <v>3211</v>
      </c>
      <c r="B371" s="243" t="s">
        <v>60</v>
      </c>
      <c r="C371" s="235"/>
      <c r="D371" s="235"/>
      <c r="E371" s="235"/>
      <c r="F371" s="109"/>
      <c r="G371" s="235"/>
      <c r="H371" s="350"/>
      <c r="I371" s="235"/>
      <c r="J371" s="350"/>
      <c r="K371" s="235"/>
      <c r="L371" s="350"/>
    </row>
    <row r="372" spans="1:12" s="218" customFormat="1" ht="12.75" hidden="1">
      <c r="A372" s="246">
        <v>322</v>
      </c>
      <c r="B372" s="237" t="s">
        <v>62</v>
      </c>
      <c r="C372" s="270">
        <f>SUM(C373)</f>
        <v>0</v>
      </c>
      <c r="D372" s="270">
        <f>SUM(D373)</f>
        <v>0</v>
      </c>
      <c r="E372" s="270">
        <f>SUM(E373)</f>
        <v>0</v>
      </c>
      <c r="F372" s="78">
        <f>SUM(F373)</f>
        <v>0</v>
      </c>
      <c r="G372" s="270">
        <f>SUM(G373)</f>
        <v>0</v>
      </c>
      <c r="H372" s="270"/>
      <c r="I372" s="270">
        <f>SUM(I373)</f>
        <v>0</v>
      </c>
      <c r="J372" s="349"/>
      <c r="K372" s="270">
        <f>SUM(K373)</f>
        <v>0</v>
      </c>
      <c r="L372" s="349"/>
    </row>
    <row r="373" spans="1:12" s="218" customFormat="1" ht="13.5" hidden="1">
      <c r="A373" s="233">
        <v>3221</v>
      </c>
      <c r="B373" s="234" t="s">
        <v>63</v>
      </c>
      <c r="C373" s="281"/>
      <c r="D373" s="235"/>
      <c r="E373" s="235"/>
      <c r="F373" s="109"/>
      <c r="G373" s="235"/>
      <c r="H373" s="350"/>
      <c r="I373" s="235"/>
      <c r="J373" s="350"/>
      <c r="K373" s="235"/>
      <c r="L373" s="350"/>
    </row>
    <row r="374" spans="1:12" s="218" customFormat="1" ht="12.75" hidden="1">
      <c r="A374" s="271">
        <v>323</v>
      </c>
      <c r="B374" s="237" t="s">
        <v>13</v>
      </c>
      <c r="C374" s="282">
        <f>SUM(C375)</f>
        <v>0</v>
      </c>
      <c r="D374" s="282">
        <f>SUM(D375)</f>
        <v>0</v>
      </c>
      <c r="E374" s="282">
        <f>SUM(E375)</f>
        <v>0</v>
      </c>
      <c r="F374" s="389">
        <f>SUM(F375)</f>
        <v>0</v>
      </c>
      <c r="G374" s="282">
        <f>SUM(G375)</f>
        <v>0</v>
      </c>
      <c r="H374" s="282"/>
      <c r="I374" s="282">
        <f>SUM(I375)</f>
        <v>0</v>
      </c>
      <c r="J374" s="349"/>
      <c r="K374" s="282">
        <f>SUM(K375)</f>
        <v>0</v>
      </c>
      <c r="L374" s="349"/>
    </row>
    <row r="375" spans="1:12" s="218" customFormat="1" ht="13.5" hidden="1">
      <c r="A375" s="283">
        <v>3231</v>
      </c>
      <c r="B375" s="284" t="s">
        <v>65</v>
      </c>
      <c r="C375" s="281"/>
      <c r="D375" s="235"/>
      <c r="E375" s="235"/>
      <c r="F375" s="109"/>
      <c r="G375" s="235"/>
      <c r="H375" s="350"/>
      <c r="I375" s="235"/>
      <c r="J375" s="350"/>
      <c r="K375" s="235"/>
      <c r="L375" s="350"/>
    </row>
    <row r="376" spans="1:12" s="218" customFormat="1" ht="13.5" hidden="1">
      <c r="A376" s="285"/>
      <c r="B376" s="284"/>
      <c r="C376" s="281"/>
      <c r="D376" s="235"/>
      <c r="E376" s="235"/>
      <c r="F376" s="109"/>
      <c r="G376" s="235"/>
      <c r="H376" s="350"/>
      <c r="I376" s="235"/>
      <c r="J376" s="350"/>
      <c r="K376" s="235"/>
      <c r="L376" s="350"/>
    </row>
    <row r="377" spans="1:13" s="218" customFormat="1" ht="12.75" hidden="1">
      <c r="A377" s="250" t="s">
        <v>250</v>
      </c>
      <c r="B377" s="230" t="s">
        <v>168</v>
      </c>
      <c r="C377" s="210"/>
      <c r="D377" s="210">
        <f>D378+D384</f>
        <v>0</v>
      </c>
      <c r="E377" s="210"/>
      <c r="F377" s="92"/>
      <c r="G377" s="210">
        <f>G378+G384</f>
        <v>0</v>
      </c>
      <c r="H377" s="210"/>
      <c r="I377" s="210">
        <f>I378+I384</f>
        <v>0</v>
      </c>
      <c r="J377" s="210"/>
      <c r="K377" s="210">
        <f>K378+K384</f>
        <v>0</v>
      </c>
      <c r="L377" s="210"/>
      <c r="M377" s="221"/>
    </row>
    <row r="378" spans="1:12" s="218" customFormat="1" ht="13.5" hidden="1">
      <c r="A378" s="260">
        <v>31</v>
      </c>
      <c r="B378" s="237" t="s">
        <v>54</v>
      </c>
      <c r="C378" s="210"/>
      <c r="D378" s="210">
        <f>D379+D381</f>
        <v>0</v>
      </c>
      <c r="E378" s="210"/>
      <c r="F378" s="92"/>
      <c r="G378" s="210">
        <f>G379+G381</f>
        <v>0</v>
      </c>
      <c r="H378" s="210"/>
      <c r="I378" s="210">
        <f>I379+I381</f>
        <v>0</v>
      </c>
      <c r="J378" s="350"/>
      <c r="K378" s="210">
        <f>K379+K381</f>
        <v>0</v>
      </c>
      <c r="L378" s="350"/>
    </row>
    <row r="379" spans="1:13" s="218" customFormat="1" ht="12.75" hidden="1">
      <c r="A379" s="260">
        <v>311</v>
      </c>
      <c r="B379" s="237" t="s">
        <v>97</v>
      </c>
      <c r="C379" s="210"/>
      <c r="D379" s="210">
        <f>D380</f>
        <v>0</v>
      </c>
      <c r="E379" s="210"/>
      <c r="F379" s="92"/>
      <c r="G379" s="210">
        <f>G380</f>
        <v>0</v>
      </c>
      <c r="H379" s="210"/>
      <c r="I379" s="210">
        <f>I380</f>
        <v>0</v>
      </c>
      <c r="J379" s="349"/>
      <c r="K379" s="210">
        <f>K380</f>
        <v>0</v>
      </c>
      <c r="L379" s="349"/>
      <c r="M379" s="221"/>
    </row>
    <row r="380" spans="1:13" s="218" customFormat="1" ht="13.5" hidden="1">
      <c r="A380" s="239">
        <v>3111</v>
      </c>
      <c r="B380" s="193" t="s">
        <v>56</v>
      </c>
      <c r="C380" s="217"/>
      <c r="D380" s="217"/>
      <c r="E380" s="217"/>
      <c r="F380" s="89"/>
      <c r="G380" s="217"/>
      <c r="H380" s="217"/>
      <c r="I380" s="217"/>
      <c r="J380" s="350"/>
      <c r="K380" s="217"/>
      <c r="L380" s="350"/>
      <c r="M380" s="221"/>
    </row>
    <row r="381" spans="1:13" s="218" customFormat="1" ht="12.75" hidden="1">
      <c r="A381" s="246">
        <v>313</v>
      </c>
      <c r="B381" s="237" t="s">
        <v>59</v>
      </c>
      <c r="C381" s="210"/>
      <c r="D381" s="210">
        <f>D382+D383</f>
        <v>0</v>
      </c>
      <c r="E381" s="210"/>
      <c r="F381" s="92"/>
      <c r="G381" s="210">
        <f>G382+G383</f>
        <v>0</v>
      </c>
      <c r="H381" s="210"/>
      <c r="I381" s="210">
        <f>I382+I383</f>
        <v>0</v>
      </c>
      <c r="J381" s="349"/>
      <c r="K381" s="210">
        <f>K382+K383</f>
        <v>0</v>
      </c>
      <c r="L381" s="349"/>
      <c r="M381" s="221"/>
    </row>
    <row r="382" spans="1:12" s="218" customFormat="1" ht="13.5" hidden="1">
      <c r="A382" s="239">
        <v>3132</v>
      </c>
      <c r="B382" s="193" t="s">
        <v>95</v>
      </c>
      <c r="C382" s="217"/>
      <c r="D382" s="217"/>
      <c r="E382" s="217"/>
      <c r="F382" s="89"/>
      <c r="G382" s="217"/>
      <c r="H382" s="217"/>
      <c r="I382" s="217"/>
      <c r="J382" s="350"/>
      <c r="K382" s="217"/>
      <c r="L382" s="350"/>
    </row>
    <row r="383" spans="1:12" s="218" customFormat="1" ht="13.5" hidden="1">
      <c r="A383" s="239">
        <v>3133</v>
      </c>
      <c r="B383" s="193" t="s">
        <v>96</v>
      </c>
      <c r="C383" s="217"/>
      <c r="D383" s="217"/>
      <c r="E383" s="217"/>
      <c r="F383" s="89"/>
      <c r="G383" s="217"/>
      <c r="H383" s="217"/>
      <c r="I383" s="217"/>
      <c r="J383" s="349"/>
      <c r="K383" s="217"/>
      <c r="L383" s="349"/>
    </row>
    <row r="384" spans="1:12" s="286" customFormat="1" ht="12.75" hidden="1">
      <c r="A384" s="246">
        <v>32</v>
      </c>
      <c r="B384" s="236" t="s">
        <v>5</v>
      </c>
      <c r="C384" s="210"/>
      <c r="D384" s="210">
        <f>D385+D387+D390</f>
        <v>0</v>
      </c>
      <c r="E384" s="210"/>
      <c r="F384" s="92"/>
      <c r="G384" s="210">
        <f>G385+G387+G390</f>
        <v>0</v>
      </c>
      <c r="H384" s="210"/>
      <c r="I384" s="210">
        <f>I385+I387+I390</f>
        <v>0</v>
      </c>
      <c r="J384" s="349"/>
      <c r="K384" s="210">
        <f>K385+K387+K390</f>
        <v>0</v>
      </c>
      <c r="L384" s="349"/>
    </row>
    <row r="385" spans="1:13" s="218" customFormat="1" ht="12.75" hidden="1">
      <c r="A385" s="246">
        <v>321</v>
      </c>
      <c r="B385" s="237" t="s">
        <v>9</v>
      </c>
      <c r="C385" s="210"/>
      <c r="D385" s="210">
        <f>D386</f>
        <v>0</v>
      </c>
      <c r="E385" s="210"/>
      <c r="F385" s="92"/>
      <c r="G385" s="210">
        <f>G386</f>
        <v>0</v>
      </c>
      <c r="H385" s="210"/>
      <c r="I385" s="210">
        <f>I386</f>
        <v>0</v>
      </c>
      <c r="J385" s="349"/>
      <c r="K385" s="210">
        <f>K386</f>
        <v>0</v>
      </c>
      <c r="L385" s="349"/>
      <c r="M385" s="221"/>
    </row>
    <row r="386" spans="1:12" s="218" customFormat="1" ht="13.5" hidden="1">
      <c r="A386" s="244">
        <v>3211</v>
      </c>
      <c r="B386" s="243" t="s">
        <v>60</v>
      </c>
      <c r="C386" s="217"/>
      <c r="D386" s="217"/>
      <c r="E386" s="217"/>
      <c r="F386" s="89"/>
      <c r="G386" s="217"/>
      <c r="H386" s="217"/>
      <c r="I386" s="217"/>
      <c r="J386" s="350"/>
      <c r="K386" s="217"/>
      <c r="L386" s="350"/>
    </row>
    <row r="387" spans="1:12" s="218" customFormat="1" ht="12.75" hidden="1">
      <c r="A387" s="260">
        <v>322</v>
      </c>
      <c r="B387" s="237" t="s">
        <v>62</v>
      </c>
      <c r="C387" s="210"/>
      <c r="D387" s="210">
        <f>D388+D389</f>
        <v>0</v>
      </c>
      <c r="E387" s="210"/>
      <c r="F387" s="92"/>
      <c r="G387" s="210">
        <f>G388+G389</f>
        <v>0</v>
      </c>
      <c r="H387" s="210"/>
      <c r="I387" s="210">
        <f>I388+I389</f>
        <v>0</v>
      </c>
      <c r="J387" s="349"/>
      <c r="K387" s="210">
        <f>K388+K389</f>
        <v>0</v>
      </c>
      <c r="L387" s="349"/>
    </row>
    <row r="388" spans="1:12" s="218" customFormat="1" ht="13.5" hidden="1">
      <c r="A388" s="244">
        <v>3221</v>
      </c>
      <c r="B388" s="193" t="s">
        <v>63</v>
      </c>
      <c r="C388" s="217"/>
      <c r="D388" s="217"/>
      <c r="E388" s="217"/>
      <c r="F388" s="89"/>
      <c r="G388" s="217"/>
      <c r="H388" s="217"/>
      <c r="I388" s="217"/>
      <c r="J388" s="350"/>
      <c r="K388" s="217"/>
      <c r="L388" s="350"/>
    </row>
    <row r="389" spans="1:12" s="218" customFormat="1" ht="13.5" hidden="1">
      <c r="A389" s="244">
        <v>3223</v>
      </c>
      <c r="B389" s="193" t="s">
        <v>64</v>
      </c>
      <c r="C389" s="217"/>
      <c r="D389" s="217"/>
      <c r="E389" s="217"/>
      <c r="F389" s="89"/>
      <c r="G389" s="217"/>
      <c r="H389" s="217"/>
      <c r="I389" s="217"/>
      <c r="J389" s="350"/>
      <c r="K389" s="217"/>
      <c r="L389" s="350"/>
    </row>
    <row r="390" spans="1:12" s="218" customFormat="1" ht="12.75" hidden="1">
      <c r="A390" s="260">
        <v>323</v>
      </c>
      <c r="B390" s="237" t="s">
        <v>13</v>
      </c>
      <c r="C390" s="210"/>
      <c r="D390" s="210">
        <f>D391</f>
        <v>0</v>
      </c>
      <c r="E390" s="210"/>
      <c r="F390" s="92"/>
      <c r="G390" s="210">
        <f>G391</f>
        <v>0</v>
      </c>
      <c r="H390" s="210"/>
      <c r="I390" s="210">
        <f>I391</f>
        <v>0</v>
      </c>
      <c r="J390" s="349"/>
      <c r="K390" s="210">
        <f>K391</f>
        <v>0</v>
      </c>
      <c r="L390" s="349"/>
    </row>
    <row r="391" spans="1:12" s="218" customFormat="1" ht="13.5" hidden="1">
      <c r="A391" s="244">
        <v>3231</v>
      </c>
      <c r="B391" s="235" t="s">
        <v>65</v>
      </c>
      <c r="C391" s="217"/>
      <c r="D391" s="217"/>
      <c r="E391" s="217"/>
      <c r="F391" s="89"/>
      <c r="G391" s="217"/>
      <c r="H391" s="217"/>
      <c r="I391" s="217"/>
      <c r="J391" s="350"/>
      <c r="K391" s="217"/>
      <c r="L391" s="350"/>
    </row>
    <row r="392" spans="1:12" s="218" customFormat="1" ht="13.5" hidden="1">
      <c r="A392" s="246"/>
      <c r="B392" s="237"/>
      <c r="C392" s="210"/>
      <c r="D392" s="210"/>
      <c r="E392" s="210"/>
      <c r="F392" s="92"/>
      <c r="G392" s="210"/>
      <c r="H392" s="210"/>
      <c r="I392" s="210"/>
      <c r="J392" s="350"/>
      <c r="K392" s="210"/>
      <c r="L392" s="350"/>
    </row>
    <row r="393" spans="1:12" s="218" customFormat="1" ht="12.75" hidden="1">
      <c r="A393" s="246" t="s">
        <v>251</v>
      </c>
      <c r="B393" s="237" t="s">
        <v>171</v>
      </c>
      <c r="C393" s="210"/>
      <c r="D393" s="210">
        <f>D394+D400+D410</f>
        <v>0</v>
      </c>
      <c r="E393" s="210"/>
      <c r="F393" s="92"/>
      <c r="G393" s="210">
        <f>G394+G400+G410</f>
        <v>0</v>
      </c>
      <c r="H393" s="210"/>
      <c r="I393" s="210">
        <f>I394+I400+I410</f>
        <v>0</v>
      </c>
      <c r="J393" s="332"/>
      <c r="K393" s="210">
        <f>K394+K400+K410</f>
        <v>0</v>
      </c>
      <c r="L393" s="332"/>
    </row>
    <row r="394" spans="1:12" s="287" customFormat="1" ht="12.75" hidden="1">
      <c r="A394" s="260">
        <v>31</v>
      </c>
      <c r="B394" s="237" t="s">
        <v>54</v>
      </c>
      <c r="C394" s="210"/>
      <c r="D394" s="210">
        <f>D395+D397</f>
        <v>0</v>
      </c>
      <c r="E394" s="210"/>
      <c r="F394" s="92"/>
      <c r="G394" s="210">
        <f>G395+G397</f>
        <v>0</v>
      </c>
      <c r="H394" s="210"/>
      <c r="I394" s="210">
        <f>I395+I397</f>
        <v>0</v>
      </c>
      <c r="J394" s="332"/>
      <c r="K394" s="210">
        <f>K395+K397</f>
        <v>0</v>
      </c>
      <c r="L394" s="332"/>
    </row>
    <row r="395" spans="1:12" s="218" customFormat="1" ht="12.75" hidden="1">
      <c r="A395" s="260">
        <v>311</v>
      </c>
      <c r="B395" s="237" t="s">
        <v>97</v>
      </c>
      <c r="C395" s="210"/>
      <c r="D395" s="210">
        <f>D396</f>
        <v>0</v>
      </c>
      <c r="E395" s="210"/>
      <c r="F395" s="92"/>
      <c r="G395" s="210">
        <f>G396</f>
        <v>0</v>
      </c>
      <c r="H395" s="210"/>
      <c r="I395" s="210">
        <f>I396</f>
        <v>0</v>
      </c>
      <c r="J395" s="332"/>
      <c r="K395" s="210">
        <f>K396</f>
        <v>0</v>
      </c>
      <c r="L395" s="332"/>
    </row>
    <row r="396" spans="1:12" s="286" customFormat="1" ht="13.5" hidden="1">
      <c r="A396" s="239">
        <v>3111</v>
      </c>
      <c r="B396" s="193" t="s">
        <v>56</v>
      </c>
      <c r="C396" s="217"/>
      <c r="D396" s="217"/>
      <c r="E396" s="217"/>
      <c r="F396" s="89"/>
      <c r="G396" s="217"/>
      <c r="H396" s="217"/>
      <c r="I396" s="217"/>
      <c r="J396" s="330"/>
      <c r="K396" s="217"/>
      <c r="L396" s="330"/>
    </row>
    <row r="397" spans="1:12" s="218" customFormat="1" ht="12.75" hidden="1">
      <c r="A397" s="246">
        <v>313</v>
      </c>
      <c r="B397" s="237" t="s">
        <v>59</v>
      </c>
      <c r="C397" s="210"/>
      <c r="D397" s="210">
        <f>D398+D399</f>
        <v>0</v>
      </c>
      <c r="E397" s="210"/>
      <c r="F397" s="92"/>
      <c r="G397" s="210">
        <f>G398+G399</f>
        <v>0</v>
      </c>
      <c r="H397" s="210"/>
      <c r="I397" s="210">
        <f>I398+I399</f>
        <v>0</v>
      </c>
      <c r="J397" s="332"/>
      <c r="K397" s="210">
        <f>K398+K399</f>
        <v>0</v>
      </c>
      <c r="L397" s="332"/>
    </row>
    <row r="398" spans="1:12" s="218" customFormat="1" ht="13.5" hidden="1">
      <c r="A398" s="239">
        <v>3132</v>
      </c>
      <c r="B398" s="193" t="s">
        <v>95</v>
      </c>
      <c r="C398" s="217"/>
      <c r="D398" s="217"/>
      <c r="E398" s="217"/>
      <c r="F398" s="89"/>
      <c r="G398" s="217"/>
      <c r="H398" s="217"/>
      <c r="I398" s="217"/>
      <c r="J398" s="330"/>
      <c r="K398" s="217"/>
      <c r="L398" s="330"/>
    </row>
    <row r="399" spans="1:12" s="218" customFormat="1" ht="13.5" hidden="1">
      <c r="A399" s="239">
        <v>3133</v>
      </c>
      <c r="B399" s="193" t="s">
        <v>96</v>
      </c>
      <c r="C399" s="217"/>
      <c r="D399" s="217"/>
      <c r="E399" s="217"/>
      <c r="F399" s="89"/>
      <c r="G399" s="217"/>
      <c r="H399" s="217"/>
      <c r="I399" s="217"/>
      <c r="J399" s="330"/>
      <c r="K399" s="217"/>
      <c r="L399" s="330"/>
    </row>
    <row r="400" spans="1:12" s="218" customFormat="1" ht="12.75" hidden="1">
      <c r="A400" s="246">
        <v>32</v>
      </c>
      <c r="B400" s="236" t="s">
        <v>5</v>
      </c>
      <c r="C400" s="210"/>
      <c r="D400" s="210">
        <f>D401+D403+D406+D408</f>
        <v>0</v>
      </c>
      <c r="E400" s="210"/>
      <c r="F400" s="92"/>
      <c r="G400" s="210">
        <f>G401+G403+G406+G408</f>
        <v>0</v>
      </c>
      <c r="H400" s="210"/>
      <c r="I400" s="210">
        <f>I401+I403+I406+I408</f>
        <v>0</v>
      </c>
      <c r="J400" s="332"/>
      <c r="K400" s="210">
        <f>K401+K403+K406+K408</f>
        <v>0</v>
      </c>
      <c r="L400" s="332"/>
    </row>
    <row r="401" spans="1:12" s="218" customFormat="1" ht="12.75" hidden="1">
      <c r="A401" s="246">
        <v>321</v>
      </c>
      <c r="B401" s="237" t="s">
        <v>9</v>
      </c>
      <c r="C401" s="210"/>
      <c r="D401" s="210">
        <f>D402</f>
        <v>0</v>
      </c>
      <c r="E401" s="210"/>
      <c r="F401" s="92"/>
      <c r="G401" s="210">
        <f>G402</f>
        <v>0</v>
      </c>
      <c r="H401" s="210"/>
      <c r="I401" s="210">
        <f>I402</f>
        <v>0</v>
      </c>
      <c r="J401" s="332"/>
      <c r="K401" s="210">
        <f>K402</f>
        <v>0</v>
      </c>
      <c r="L401" s="332"/>
    </row>
    <row r="402" spans="1:12" s="218" customFormat="1" ht="13.5" hidden="1">
      <c r="A402" s="244">
        <v>3211</v>
      </c>
      <c r="B402" s="243" t="s">
        <v>60</v>
      </c>
      <c r="C402" s="217"/>
      <c r="D402" s="217"/>
      <c r="E402" s="217"/>
      <c r="F402" s="89"/>
      <c r="G402" s="217"/>
      <c r="H402" s="217"/>
      <c r="I402" s="217"/>
      <c r="J402" s="330"/>
      <c r="K402" s="217"/>
      <c r="L402" s="330"/>
    </row>
    <row r="403" spans="1:12" s="218" customFormat="1" ht="12.75" hidden="1">
      <c r="A403" s="260">
        <v>322</v>
      </c>
      <c r="B403" s="237" t="s">
        <v>62</v>
      </c>
      <c r="C403" s="210"/>
      <c r="D403" s="210">
        <f>D404+D405</f>
        <v>0</v>
      </c>
      <c r="E403" s="210"/>
      <c r="F403" s="92"/>
      <c r="G403" s="210">
        <f>G404+G405</f>
        <v>0</v>
      </c>
      <c r="H403" s="210"/>
      <c r="I403" s="210">
        <f>I404+I405</f>
        <v>0</v>
      </c>
      <c r="J403" s="332"/>
      <c r="K403" s="210">
        <f>K404+K405</f>
        <v>0</v>
      </c>
      <c r="L403" s="332"/>
    </row>
    <row r="404" spans="1:12" s="218" customFormat="1" ht="13.5" hidden="1">
      <c r="A404" s="244">
        <v>3221</v>
      </c>
      <c r="B404" s="193" t="s">
        <v>63</v>
      </c>
      <c r="C404" s="217"/>
      <c r="D404" s="217"/>
      <c r="E404" s="217"/>
      <c r="F404" s="89"/>
      <c r="G404" s="217"/>
      <c r="H404" s="217"/>
      <c r="I404" s="217"/>
      <c r="J404" s="330"/>
      <c r="K404" s="217"/>
      <c r="L404" s="330"/>
    </row>
    <row r="405" spans="1:12" s="218" customFormat="1" ht="13.5" hidden="1">
      <c r="A405" s="244">
        <v>3223</v>
      </c>
      <c r="B405" s="193" t="s">
        <v>64</v>
      </c>
      <c r="C405" s="217"/>
      <c r="D405" s="217"/>
      <c r="E405" s="217"/>
      <c r="F405" s="89"/>
      <c r="G405" s="217"/>
      <c r="H405" s="217"/>
      <c r="I405" s="217"/>
      <c r="J405" s="330"/>
      <c r="K405" s="217"/>
      <c r="L405" s="330"/>
    </row>
    <row r="406" spans="1:12" s="287" customFormat="1" ht="12.75" hidden="1">
      <c r="A406" s="260">
        <v>323</v>
      </c>
      <c r="B406" s="237" t="s">
        <v>13</v>
      </c>
      <c r="C406" s="210"/>
      <c r="D406" s="210">
        <f>D407</f>
        <v>0</v>
      </c>
      <c r="E406" s="210"/>
      <c r="F406" s="92"/>
      <c r="G406" s="210">
        <f>G407</f>
        <v>0</v>
      </c>
      <c r="H406" s="210"/>
      <c r="I406" s="210">
        <f>I407</f>
        <v>0</v>
      </c>
      <c r="J406" s="332"/>
      <c r="K406" s="210">
        <f>K407</f>
        <v>0</v>
      </c>
      <c r="L406" s="332"/>
    </row>
    <row r="407" spans="1:12" s="218" customFormat="1" ht="13.5" hidden="1">
      <c r="A407" s="244">
        <v>3231</v>
      </c>
      <c r="B407" s="235" t="s">
        <v>65</v>
      </c>
      <c r="C407" s="217"/>
      <c r="D407" s="217"/>
      <c r="E407" s="217"/>
      <c r="F407" s="89"/>
      <c r="G407" s="217"/>
      <c r="H407" s="217"/>
      <c r="I407" s="217"/>
      <c r="J407" s="330"/>
      <c r="K407" s="217"/>
      <c r="L407" s="330"/>
    </row>
    <row r="408" spans="1:12" s="218" customFormat="1" ht="13.5" hidden="1">
      <c r="A408" s="260">
        <v>329</v>
      </c>
      <c r="B408" s="270" t="s">
        <v>70</v>
      </c>
      <c r="C408" s="210"/>
      <c r="D408" s="210">
        <f>SUM(D409)</f>
        <v>0</v>
      </c>
      <c r="E408" s="210"/>
      <c r="F408" s="92"/>
      <c r="G408" s="210">
        <f>SUM(G409)</f>
        <v>0</v>
      </c>
      <c r="H408" s="210"/>
      <c r="I408" s="210">
        <f>SUM(I409)</f>
        <v>0</v>
      </c>
      <c r="J408" s="330"/>
      <c r="K408" s="210">
        <f>SUM(K409)</f>
        <v>0</v>
      </c>
      <c r="L408" s="330"/>
    </row>
    <row r="409" spans="1:12" s="218" customFormat="1" ht="13.5" hidden="1">
      <c r="A409" s="244">
        <v>3293</v>
      </c>
      <c r="B409" s="243" t="s">
        <v>72</v>
      </c>
      <c r="C409" s="217"/>
      <c r="D409" s="217"/>
      <c r="E409" s="217"/>
      <c r="F409" s="89"/>
      <c r="G409" s="217"/>
      <c r="H409" s="217"/>
      <c r="I409" s="217"/>
      <c r="J409" s="330"/>
      <c r="K409" s="217"/>
      <c r="L409" s="330"/>
    </row>
    <row r="410" spans="1:12" s="218" customFormat="1" ht="13.5" hidden="1">
      <c r="A410" s="260">
        <v>34</v>
      </c>
      <c r="B410" s="270" t="s">
        <v>16</v>
      </c>
      <c r="C410" s="210"/>
      <c r="D410" s="210">
        <f>SUM(D411)</f>
        <v>0</v>
      </c>
      <c r="E410" s="210"/>
      <c r="F410" s="92"/>
      <c r="G410" s="210">
        <f aca="true" t="shared" si="77" ref="G410:K411">SUM(G411)</f>
        <v>0</v>
      </c>
      <c r="H410" s="210"/>
      <c r="I410" s="210">
        <f t="shared" si="77"/>
        <v>0</v>
      </c>
      <c r="J410" s="330"/>
      <c r="K410" s="210">
        <f t="shared" si="77"/>
        <v>0</v>
      </c>
      <c r="L410" s="330"/>
    </row>
    <row r="411" spans="1:12" s="218" customFormat="1" ht="13.5" hidden="1">
      <c r="A411" s="260">
        <v>343</v>
      </c>
      <c r="B411" s="270" t="s">
        <v>76</v>
      </c>
      <c r="C411" s="210"/>
      <c r="D411" s="210">
        <f>SUM(D412)</f>
        <v>0</v>
      </c>
      <c r="E411" s="210"/>
      <c r="F411" s="92"/>
      <c r="G411" s="210">
        <f t="shared" si="77"/>
        <v>0</v>
      </c>
      <c r="H411" s="210"/>
      <c r="I411" s="210">
        <f t="shared" si="77"/>
        <v>0</v>
      </c>
      <c r="J411" s="330"/>
      <c r="K411" s="210">
        <f t="shared" si="77"/>
        <v>0</v>
      </c>
      <c r="L411" s="330"/>
    </row>
    <row r="412" spans="1:12" s="218" customFormat="1" ht="13.5" hidden="1">
      <c r="A412" s="244">
        <v>3432</v>
      </c>
      <c r="B412" s="243" t="s">
        <v>183</v>
      </c>
      <c r="C412" s="217"/>
      <c r="D412" s="217"/>
      <c r="E412" s="217"/>
      <c r="F412" s="89"/>
      <c r="G412" s="217"/>
      <c r="H412" s="217"/>
      <c r="I412" s="217"/>
      <c r="J412" s="330"/>
      <c r="K412" s="217"/>
      <c r="L412" s="330"/>
    </row>
    <row r="413" spans="1:12" s="218" customFormat="1" ht="13.5" hidden="1">
      <c r="A413" s="244"/>
      <c r="B413" s="193"/>
      <c r="C413" s="217"/>
      <c r="D413" s="217"/>
      <c r="E413" s="217"/>
      <c r="F413" s="89"/>
      <c r="G413" s="217"/>
      <c r="H413" s="217"/>
      <c r="I413" s="217"/>
      <c r="J413" s="350"/>
      <c r="K413" s="217"/>
      <c r="L413" s="350"/>
    </row>
    <row r="414" spans="1:12" s="218" customFormat="1" ht="12.75" hidden="1">
      <c r="A414" s="246" t="s">
        <v>252</v>
      </c>
      <c r="B414" s="237" t="s">
        <v>182</v>
      </c>
      <c r="C414" s="210"/>
      <c r="D414" s="210">
        <f>D415+D421</f>
        <v>0</v>
      </c>
      <c r="E414" s="210"/>
      <c r="F414" s="92"/>
      <c r="G414" s="210">
        <f>G415+G421</f>
        <v>0</v>
      </c>
      <c r="H414" s="210"/>
      <c r="I414" s="210">
        <f>I415+I421</f>
        <v>0</v>
      </c>
      <c r="J414" s="210"/>
      <c r="K414" s="210">
        <f>K415+K421</f>
        <v>0</v>
      </c>
      <c r="L414" s="210"/>
    </row>
    <row r="415" spans="1:12" s="218" customFormat="1" ht="12.75" hidden="1">
      <c r="A415" s="260">
        <v>31</v>
      </c>
      <c r="B415" s="237" t="s">
        <v>54</v>
      </c>
      <c r="C415" s="210"/>
      <c r="D415" s="210">
        <f>D416+D418</f>
        <v>0</v>
      </c>
      <c r="E415" s="210"/>
      <c r="F415" s="92"/>
      <c r="G415" s="210">
        <f>G416+G418</f>
        <v>0</v>
      </c>
      <c r="H415" s="210"/>
      <c r="I415" s="210">
        <f>I416+I418</f>
        <v>0</v>
      </c>
      <c r="J415" s="349"/>
      <c r="K415" s="210">
        <f>K416+K418</f>
        <v>0</v>
      </c>
      <c r="L415" s="349"/>
    </row>
    <row r="416" spans="1:12" s="218" customFormat="1" ht="12.75" hidden="1">
      <c r="A416" s="260">
        <v>311</v>
      </c>
      <c r="B416" s="237" t="s">
        <v>97</v>
      </c>
      <c r="C416" s="210"/>
      <c r="D416" s="210">
        <f>D417</f>
        <v>0</v>
      </c>
      <c r="E416" s="210"/>
      <c r="F416" s="92"/>
      <c r="G416" s="210">
        <f>G417</f>
        <v>0</v>
      </c>
      <c r="H416" s="210"/>
      <c r="I416" s="210">
        <f>I417</f>
        <v>0</v>
      </c>
      <c r="J416" s="349"/>
      <c r="K416" s="210">
        <f>K417</f>
        <v>0</v>
      </c>
      <c r="L416" s="349"/>
    </row>
    <row r="417" spans="1:12" s="218" customFormat="1" ht="13.5" hidden="1">
      <c r="A417" s="239">
        <v>3111</v>
      </c>
      <c r="B417" s="193" t="s">
        <v>56</v>
      </c>
      <c r="C417" s="217"/>
      <c r="D417" s="217"/>
      <c r="E417" s="217"/>
      <c r="F417" s="89"/>
      <c r="G417" s="217"/>
      <c r="H417" s="217"/>
      <c r="I417" s="217"/>
      <c r="J417" s="350"/>
      <c r="K417" s="217"/>
      <c r="L417" s="350"/>
    </row>
    <row r="418" spans="1:12" s="218" customFormat="1" ht="12.75" hidden="1">
      <c r="A418" s="246">
        <v>313</v>
      </c>
      <c r="B418" s="237" t="s">
        <v>59</v>
      </c>
      <c r="C418" s="210"/>
      <c r="D418" s="210">
        <f>D419+D420</f>
        <v>0</v>
      </c>
      <c r="E418" s="210"/>
      <c r="F418" s="92"/>
      <c r="G418" s="210">
        <f>G419+G420</f>
        <v>0</v>
      </c>
      <c r="H418" s="210"/>
      <c r="I418" s="210">
        <f>I419+I420</f>
        <v>0</v>
      </c>
      <c r="J418" s="349"/>
      <c r="K418" s="210">
        <f>K419+K420</f>
        <v>0</v>
      </c>
      <c r="L418" s="349"/>
    </row>
    <row r="419" spans="1:12" s="218" customFormat="1" ht="13.5" hidden="1">
      <c r="A419" s="239">
        <v>3132</v>
      </c>
      <c r="B419" s="193" t="s">
        <v>95</v>
      </c>
      <c r="C419" s="217"/>
      <c r="D419" s="217"/>
      <c r="E419" s="217"/>
      <c r="F419" s="89"/>
      <c r="G419" s="217"/>
      <c r="H419" s="217"/>
      <c r="I419" s="217"/>
      <c r="J419" s="350"/>
      <c r="K419" s="217"/>
      <c r="L419" s="350"/>
    </row>
    <row r="420" spans="1:12" s="218" customFormat="1" ht="13.5" hidden="1">
      <c r="A420" s="239">
        <v>3133</v>
      </c>
      <c r="B420" s="193" t="s">
        <v>96</v>
      </c>
      <c r="C420" s="217"/>
      <c r="D420" s="217"/>
      <c r="E420" s="217"/>
      <c r="F420" s="89"/>
      <c r="G420" s="217"/>
      <c r="H420" s="217"/>
      <c r="I420" s="217"/>
      <c r="J420" s="349"/>
      <c r="K420" s="217"/>
      <c r="L420" s="349"/>
    </row>
    <row r="421" spans="1:12" s="218" customFormat="1" ht="13.5" hidden="1">
      <c r="A421" s="246">
        <v>32</v>
      </c>
      <c r="B421" s="236" t="s">
        <v>5</v>
      </c>
      <c r="C421" s="210"/>
      <c r="D421" s="210">
        <f>D422+D424+D427</f>
        <v>0</v>
      </c>
      <c r="E421" s="210"/>
      <c r="F421" s="92"/>
      <c r="G421" s="210">
        <f>G422+G424+G427</f>
        <v>0</v>
      </c>
      <c r="H421" s="210"/>
      <c r="I421" s="210">
        <f>I422+I424+I427</f>
        <v>0</v>
      </c>
      <c r="J421" s="350"/>
      <c r="K421" s="210">
        <f>K422+K424+K427</f>
        <v>0</v>
      </c>
      <c r="L421" s="350"/>
    </row>
    <row r="422" spans="1:12" s="218" customFormat="1" ht="12.75" hidden="1">
      <c r="A422" s="246">
        <v>321</v>
      </c>
      <c r="B422" s="237" t="s">
        <v>9</v>
      </c>
      <c r="C422" s="210"/>
      <c r="D422" s="210">
        <f>D423</f>
        <v>0</v>
      </c>
      <c r="E422" s="210"/>
      <c r="F422" s="92"/>
      <c r="G422" s="210">
        <f>G423</f>
        <v>0</v>
      </c>
      <c r="H422" s="210"/>
      <c r="I422" s="210">
        <f>I423</f>
        <v>0</v>
      </c>
      <c r="J422" s="349"/>
      <c r="K422" s="210">
        <f>K423</f>
        <v>0</v>
      </c>
      <c r="L422" s="349"/>
    </row>
    <row r="423" spans="1:12" s="218" customFormat="1" ht="13.5" hidden="1">
      <c r="A423" s="244">
        <v>3211</v>
      </c>
      <c r="B423" s="243" t="s">
        <v>60</v>
      </c>
      <c r="C423" s="217"/>
      <c r="D423" s="217"/>
      <c r="E423" s="217"/>
      <c r="F423" s="89"/>
      <c r="G423" s="217"/>
      <c r="H423" s="217"/>
      <c r="I423" s="217"/>
      <c r="J423" s="350"/>
      <c r="K423" s="217"/>
      <c r="L423" s="350"/>
    </row>
    <row r="424" spans="1:12" s="218" customFormat="1" ht="12.75" hidden="1">
      <c r="A424" s="260">
        <v>322</v>
      </c>
      <c r="B424" s="237" t="s">
        <v>62</v>
      </c>
      <c r="C424" s="210"/>
      <c r="D424" s="210">
        <f>D425+D426</f>
        <v>0</v>
      </c>
      <c r="E424" s="210"/>
      <c r="F424" s="92"/>
      <c r="G424" s="210">
        <f>G425+G426</f>
        <v>0</v>
      </c>
      <c r="H424" s="210"/>
      <c r="I424" s="210">
        <f>I425+I426</f>
        <v>0</v>
      </c>
      <c r="J424" s="349"/>
      <c r="K424" s="210">
        <f>K425+K426</f>
        <v>0</v>
      </c>
      <c r="L424" s="349"/>
    </row>
    <row r="425" spans="1:12" s="218" customFormat="1" ht="13.5" hidden="1">
      <c r="A425" s="244">
        <v>3221</v>
      </c>
      <c r="B425" s="193" t="s">
        <v>63</v>
      </c>
      <c r="C425" s="217"/>
      <c r="D425" s="217"/>
      <c r="E425" s="217"/>
      <c r="F425" s="89"/>
      <c r="G425" s="217"/>
      <c r="H425" s="217"/>
      <c r="I425" s="217"/>
      <c r="J425" s="350"/>
      <c r="K425" s="217"/>
      <c r="L425" s="350"/>
    </row>
    <row r="426" spans="1:12" s="218" customFormat="1" ht="13.5" hidden="1">
      <c r="A426" s="244">
        <v>3223</v>
      </c>
      <c r="B426" s="193" t="s">
        <v>64</v>
      </c>
      <c r="C426" s="217"/>
      <c r="D426" s="217"/>
      <c r="E426" s="217"/>
      <c r="F426" s="89"/>
      <c r="G426" s="217"/>
      <c r="H426" s="217"/>
      <c r="I426" s="217"/>
      <c r="J426" s="350"/>
      <c r="K426" s="217"/>
      <c r="L426" s="350"/>
    </row>
    <row r="427" spans="1:12" s="218" customFormat="1" ht="12.75" hidden="1">
      <c r="A427" s="260">
        <v>323</v>
      </c>
      <c r="B427" s="237" t="s">
        <v>13</v>
      </c>
      <c r="C427" s="210"/>
      <c r="D427" s="210">
        <f>D428</f>
        <v>0</v>
      </c>
      <c r="E427" s="210"/>
      <c r="F427" s="92"/>
      <c r="G427" s="210">
        <f>G428</f>
        <v>0</v>
      </c>
      <c r="H427" s="210"/>
      <c r="I427" s="210">
        <f>I428</f>
        <v>0</v>
      </c>
      <c r="J427" s="349"/>
      <c r="K427" s="210">
        <f>K428</f>
        <v>0</v>
      </c>
      <c r="L427" s="349"/>
    </row>
    <row r="428" spans="1:12" s="218" customFormat="1" ht="13.5" hidden="1">
      <c r="A428" s="244">
        <v>3231</v>
      </c>
      <c r="B428" s="235" t="s">
        <v>65</v>
      </c>
      <c r="C428" s="217"/>
      <c r="D428" s="217"/>
      <c r="E428" s="217"/>
      <c r="F428" s="89"/>
      <c r="G428" s="217"/>
      <c r="H428" s="217"/>
      <c r="I428" s="217"/>
      <c r="J428" s="349"/>
      <c r="K428" s="217"/>
      <c r="L428" s="349"/>
    </row>
    <row r="429" spans="1:12" s="218" customFormat="1" ht="12.75" hidden="1">
      <c r="A429" s="246"/>
      <c r="B429" s="230"/>
      <c r="C429" s="210"/>
      <c r="D429" s="210"/>
      <c r="E429" s="210"/>
      <c r="F429" s="92"/>
      <c r="G429" s="210"/>
      <c r="H429" s="210"/>
      <c r="I429" s="210"/>
      <c r="J429" s="349"/>
      <c r="K429" s="210"/>
      <c r="L429" s="349"/>
    </row>
    <row r="430" spans="1:12" s="218" customFormat="1" ht="13.5" hidden="1">
      <c r="A430" s="246" t="s">
        <v>253</v>
      </c>
      <c r="B430" s="230" t="s">
        <v>189</v>
      </c>
      <c r="C430" s="210"/>
      <c r="D430" s="210">
        <f>D431+D437</f>
        <v>0</v>
      </c>
      <c r="E430" s="210"/>
      <c r="F430" s="92"/>
      <c r="G430" s="210">
        <f>G431+G437</f>
        <v>0</v>
      </c>
      <c r="H430" s="210"/>
      <c r="I430" s="210">
        <f>I431+I437</f>
        <v>0</v>
      </c>
      <c r="J430" s="350"/>
      <c r="K430" s="210">
        <f>K431+K437</f>
        <v>0</v>
      </c>
      <c r="L430" s="350"/>
    </row>
    <row r="431" spans="1:12" s="218" customFormat="1" ht="13.5" hidden="1">
      <c r="A431" s="260">
        <v>31</v>
      </c>
      <c r="B431" s="237" t="s">
        <v>54</v>
      </c>
      <c r="C431" s="210"/>
      <c r="D431" s="210">
        <f>D432+D434</f>
        <v>0</v>
      </c>
      <c r="E431" s="210"/>
      <c r="F431" s="92"/>
      <c r="G431" s="210">
        <f>G432+G434</f>
        <v>0</v>
      </c>
      <c r="H431" s="210"/>
      <c r="I431" s="210">
        <f>I432+I434</f>
        <v>0</v>
      </c>
      <c r="J431" s="350"/>
      <c r="K431" s="210">
        <f>K432+K434</f>
        <v>0</v>
      </c>
      <c r="L431" s="350"/>
    </row>
    <row r="432" spans="1:12" s="218" customFormat="1" ht="13.5" hidden="1">
      <c r="A432" s="260">
        <v>311</v>
      </c>
      <c r="B432" s="237" t="s">
        <v>97</v>
      </c>
      <c r="C432" s="210"/>
      <c r="D432" s="210">
        <f>D433</f>
        <v>0</v>
      </c>
      <c r="E432" s="210"/>
      <c r="F432" s="92"/>
      <c r="G432" s="210">
        <f>G433</f>
        <v>0</v>
      </c>
      <c r="H432" s="210"/>
      <c r="I432" s="210">
        <f>I433</f>
        <v>0</v>
      </c>
      <c r="J432" s="350"/>
      <c r="K432" s="210">
        <f>K433</f>
        <v>0</v>
      </c>
      <c r="L432" s="350"/>
    </row>
    <row r="433" spans="1:12" s="218" customFormat="1" ht="13.5" hidden="1">
      <c r="A433" s="239">
        <v>3111</v>
      </c>
      <c r="B433" s="193" t="s">
        <v>56</v>
      </c>
      <c r="C433" s="217"/>
      <c r="D433" s="217"/>
      <c r="E433" s="217"/>
      <c r="F433" s="89"/>
      <c r="G433" s="217"/>
      <c r="H433" s="217"/>
      <c r="I433" s="217"/>
      <c r="J433" s="350"/>
      <c r="K433" s="217"/>
      <c r="L433" s="350"/>
    </row>
    <row r="434" spans="1:12" s="218" customFormat="1" ht="13.5" hidden="1">
      <c r="A434" s="246">
        <v>313</v>
      </c>
      <c r="B434" s="237" t="s">
        <v>59</v>
      </c>
      <c r="C434" s="210"/>
      <c r="D434" s="210">
        <f>D435+D436</f>
        <v>0</v>
      </c>
      <c r="E434" s="210"/>
      <c r="F434" s="92"/>
      <c r="G434" s="210">
        <f>G435+G436</f>
        <v>0</v>
      </c>
      <c r="H434" s="210"/>
      <c r="I434" s="210">
        <f>I435+I436</f>
        <v>0</v>
      </c>
      <c r="J434" s="350"/>
      <c r="K434" s="210">
        <f>K435+K436</f>
        <v>0</v>
      </c>
      <c r="L434" s="350"/>
    </row>
    <row r="435" spans="1:12" s="218" customFormat="1" ht="13.5" hidden="1">
      <c r="A435" s="239">
        <v>3132</v>
      </c>
      <c r="B435" s="193" t="s">
        <v>95</v>
      </c>
      <c r="C435" s="217"/>
      <c r="D435" s="217"/>
      <c r="E435" s="217"/>
      <c r="F435" s="89"/>
      <c r="G435" s="217"/>
      <c r="H435" s="217"/>
      <c r="I435" s="217"/>
      <c r="J435" s="350"/>
      <c r="K435" s="217"/>
      <c r="L435" s="350"/>
    </row>
    <row r="436" spans="1:12" s="218" customFormat="1" ht="13.5" hidden="1">
      <c r="A436" s="239">
        <v>3133</v>
      </c>
      <c r="B436" s="193" t="s">
        <v>96</v>
      </c>
      <c r="C436" s="217"/>
      <c r="D436" s="217"/>
      <c r="E436" s="217"/>
      <c r="F436" s="89"/>
      <c r="G436" s="217"/>
      <c r="H436" s="217"/>
      <c r="I436" s="217"/>
      <c r="J436" s="350"/>
      <c r="K436" s="217"/>
      <c r="L436" s="350"/>
    </row>
    <row r="437" spans="1:12" s="218" customFormat="1" ht="13.5" hidden="1">
      <c r="A437" s="246">
        <v>32</v>
      </c>
      <c r="B437" s="236" t="s">
        <v>5</v>
      </c>
      <c r="C437" s="210"/>
      <c r="D437" s="210">
        <f>D438</f>
        <v>0</v>
      </c>
      <c r="E437" s="210"/>
      <c r="F437" s="92"/>
      <c r="G437" s="210">
        <f>G438</f>
        <v>0</v>
      </c>
      <c r="H437" s="210"/>
      <c r="I437" s="210">
        <f>I438</f>
        <v>0</v>
      </c>
      <c r="J437" s="350"/>
      <c r="K437" s="210">
        <f>K438</f>
        <v>0</v>
      </c>
      <c r="L437" s="350"/>
    </row>
    <row r="438" spans="1:12" s="218" customFormat="1" ht="13.5" hidden="1">
      <c r="A438" s="246">
        <v>321</v>
      </c>
      <c r="B438" s="237" t="s">
        <v>9</v>
      </c>
      <c r="C438" s="210"/>
      <c r="D438" s="210">
        <f>D439+D440</f>
        <v>0</v>
      </c>
      <c r="E438" s="210"/>
      <c r="F438" s="92"/>
      <c r="G438" s="210">
        <f>G439+G440</f>
        <v>0</v>
      </c>
      <c r="H438" s="210"/>
      <c r="I438" s="210">
        <f>I439+I440</f>
        <v>0</v>
      </c>
      <c r="J438" s="350"/>
      <c r="K438" s="210">
        <f>K439+K440</f>
        <v>0</v>
      </c>
      <c r="L438" s="350"/>
    </row>
    <row r="439" spans="1:12" s="218" customFormat="1" ht="13.5" hidden="1">
      <c r="A439" s="239">
        <v>3211</v>
      </c>
      <c r="B439" s="243" t="s">
        <v>60</v>
      </c>
      <c r="C439" s="217"/>
      <c r="D439" s="217"/>
      <c r="E439" s="217"/>
      <c r="F439" s="89"/>
      <c r="G439" s="217"/>
      <c r="H439" s="217"/>
      <c r="I439" s="217"/>
      <c r="J439" s="350"/>
      <c r="K439" s="217"/>
      <c r="L439" s="350"/>
    </row>
    <row r="440" spans="1:12" s="218" customFormat="1" ht="13.5" hidden="1">
      <c r="A440" s="244">
        <v>3213</v>
      </c>
      <c r="B440" s="193" t="s">
        <v>8</v>
      </c>
      <c r="C440" s="217"/>
      <c r="D440" s="217"/>
      <c r="E440" s="217"/>
      <c r="F440" s="89"/>
      <c r="G440" s="217"/>
      <c r="H440" s="217"/>
      <c r="I440" s="217"/>
      <c r="J440" s="350"/>
      <c r="K440" s="217"/>
      <c r="L440" s="350"/>
    </row>
    <row r="441" spans="1:12" s="218" customFormat="1" ht="13.5" hidden="1">
      <c r="A441" s="272"/>
      <c r="B441" s="261"/>
      <c r="C441" s="266"/>
      <c r="D441" s="266"/>
      <c r="E441" s="266"/>
      <c r="F441" s="386"/>
      <c r="G441" s="266"/>
      <c r="H441" s="266"/>
      <c r="I441" s="266"/>
      <c r="J441" s="350"/>
      <c r="K441" s="266"/>
      <c r="L441" s="350"/>
    </row>
    <row r="442" spans="1:12" s="218" customFormat="1" ht="13.5" hidden="1">
      <c r="A442" s="246" t="s">
        <v>254</v>
      </c>
      <c r="B442" s="230" t="s">
        <v>190</v>
      </c>
      <c r="C442" s="210"/>
      <c r="D442" s="210">
        <f>D443+D449+D453</f>
        <v>0</v>
      </c>
      <c r="E442" s="210"/>
      <c r="F442" s="92"/>
      <c r="G442" s="210">
        <f>G443+G449+G453</f>
        <v>0</v>
      </c>
      <c r="H442" s="210"/>
      <c r="I442" s="210">
        <f>I443+I449+I453</f>
        <v>0</v>
      </c>
      <c r="J442" s="217"/>
      <c r="K442" s="210">
        <f>K443+K449+K453</f>
        <v>0</v>
      </c>
      <c r="L442" s="217"/>
    </row>
    <row r="443" spans="1:12" s="218" customFormat="1" ht="13.5" hidden="1">
      <c r="A443" s="260">
        <v>31</v>
      </c>
      <c r="B443" s="237" t="s">
        <v>54</v>
      </c>
      <c r="C443" s="210"/>
      <c r="D443" s="210">
        <f>D444+D446</f>
        <v>0</v>
      </c>
      <c r="E443" s="210"/>
      <c r="F443" s="92"/>
      <c r="G443" s="210">
        <f>G444+G446</f>
        <v>0</v>
      </c>
      <c r="H443" s="210"/>
      <c r="I443" s="210">
        <f>I444+I446</f>
        <v>0</v>
      </c>
      <c r="J443" s="217"/>
      <c r="K443" s="210">
        <f>K444+K446</f>
        <v>0</v>
      </c>
      <c r="L443" s="217"/>
    </row>
    <row r="444" spans="1:12" s="218" customFormat="1" ht="13.5" hidden="1">
      <c r="A444" s="260">
        <v>311</v>
      </c>
      <c r="B444" s="237" t="s">
        <v>97</v>
      </c>
      <c r="C444" s="210"/>
      <c r="D444" s="210">
        <f>D445</f>
        <v>0</v>
      </c>
      <c r="E444" s="210"/>
      <c r="F444" s="92"/>
      <c r="G444" s="210">
        <f>G445</f>
        <v>0</v>
      </c>
      <c r="H444" s="210"/>
      <c r="I444" s="210">
        <f>I445</f>
        <v>0</v>
      </c>
      <c r="J444" s="217"/>
      <c r="K444" s="210">
        <f>K445</f>
        <v>0</v>
      </c>
      <c r="L444" s="217"/>
    </row>
    <row r="445" spans="1:12" s="218" customFormat="1" ht="13.5" hidden="1">
      <c r="A445" s="239">
        <v>3111</v>
      </c>
      <c r="B445" s="193" t="s">
        <v>56</v>
      </c>
      <c r="C445" s="217"/>
      <c r="D445" s="217"/>
      <c r="E445" s="217"/>
      <c r="F445" s="89"/>
      <c r="G445" s="217"/>
      <c r="H445" s="217"/>
      <c r="I445" s="217"/>
      <c r="J445" s="217"/>
      <c r="K445" s="217"/>
      <c r="L445" s="217"/>
    </row>
    <row r="446" spans="1:12" s="218" customFormat="1" ht="13.5" hidden="1">
      <c r="A446" s="246">
        <v>313</v>
      </c>
      <c r="B446" s="237" t="s">
        <v>59</v>
      </c>
      <c r="C446" s="210"/>
      <c r="D446" s="210">
        <f>D447+D448</f>
        <v>0</v>
      </c>
      <c r="E446" s="210"/>
      <c r="F446" s="92"/>
      <c r="G446" s="210">
        <f>G447+G448</f>
        <v>0</v>
      </c>
      <c r="H446" s="210"/>
      <c r="I446" s="210">
        <f>I447+I448</f>
        <v>0</v>
      </c>
      <c r="J446" s="217"/>
      <c r="K446" s="210">
        <f>K447+K448</f>
        <v>0</v>
      </c>
      <c r="L446" s="217"/>
    </row>
    <row r="447" spans="1:12" s="218" customFormat="1" ht="13.5" hidden="1">
      <c r="A447" s="239">
        <v>3132</v>
      </c>
      <c r="B447" s="193" t="s">
        <v>95</v>
      </c>
      <c r="C447" s="217"/>
      <c r="D447" s="217"/>
      <c r="E447" s="217"/>
      <c r="F447" s="89"/>
      <c r="G447" s="217"/>
      <c r="H447" s="217"/>
      <c r="I447" s="217"/>
      <c r="J447" s="217"/>
      <c r="K447" s="217"/>
      <c r="L447" s="217"/>
    </row>
    <row r="448" spans="1:12" s="218" customFormat="1" ht="13.5" hidden="1">
      <c r="A448" s="239">
        <v>3133</v>
      </c>
      <c r="B448" s="193" t="s">
        <v>96</v>
      </c>
      <c r="C448" s="217"/>
      <c r="D448" s="217"/>
      <c r="E448" s="217"/>
      <c r="F448" s="89"/>
      <c r="G448" s="217"/>
      <c r="H448" s="217"/>
      <c r="I448" s="217"/>
      <c r="J448" s="217"/>
      <c r="K448" s="217"/>
      <c r="L448" s="217"/>
    </row>
    <row r="449" spans="1:12" s="218" customFormat="1" ht="13.5" hidden="1">
      <c r="A449" s="246">
        <v>32</v>
      </c>
      <c r="B449" s="236" t="s">
        <v>5</v>
      </c>
      <c r="C449" s="210"/>
      <c r="D449" s="210">
        <f>D450</f>
        <v>0</v>
      </c>
      <c r="E449" s="210"/>
      <c r="F449" s="92"/>
      <c r="G449" s="210">
        <f>G450</f>
        <v>0</v>
      </c>
      <c r="H449" s="210"/>
      <c r="I449" s="210">
        <f>I450</f>
        <v>0</v>
      </c>
      <c r="J449" s="217"/>
      <c r="K449" s="210">
        <f>K450</f>
        <v>0</v>
      </c>
      <c r="L449" s="217"/>
    </row>
    <row r="450" spans="1:12" s="218" customFormat="1" ht="13.5" hidden="1">
      <c r="A450" s="246">
        <v>321</v>
      </c>
      <c r="B450" s="237" t="s">
        <v>9</v>
      </c>
      <c r="C450" s="210"/>
      <c r="D450" s="210">
        <f>D451+D452</f>
        <v>0</v>
      </c>
      <c r="E450" s="210"/>
      <c r="F450" s="92"/>
      <c r="G450" s="210">
        <f>G451+G452</f>
        <v>0</v>
      </c>
      <c r="H450" s="210"/>
      <c r="I450" s="210">
        <f>I451+I452</f>
        <v>0</v>
      </c>
      <c r="J450" s="217"/>
      <c r="K450" s="210">
        <f>K451+K452</f>
        <v>0</v>
      </c>
      <c r="L450" s="217"/>
    </row>
    <row r="451" spans="1:12" s="218" customFormat="1" ht="13.5" hidden="1">
      <c r="A451" s="239">
        <v>3211</v>
      </c>
      <c r="B451" s="243" t="s">
        <v>60</v>
      </c>
      <c r="C451" s="217"/>
      <c r="D451" s="217"/>
      <c r="E451" s="217"/>
      <c r="F451" s="89"/>
      <c r="G451" s="217"/>
      <c r="H451" s="217"/>
      <c r="I451" s="217"/>
      <c r="J451" s="217"/>
      <c r="K451" s="217"/>
      <c r="L451" s="217"/>
    </row>
    <row r="452" spans="1:12" s="218" customFormat="1" ht="13.5" hidden="1">
      <c r="A452" s="244">
        <v>3213</v>
      </c>
      <c r="B452" s="193" t="s">
        <v>8</v>
      </c>
      <c r="C452" s="217"/>
      <c r="D452" s="217"/>
      <c r="E452" s="217"/>
      <c r="F452" s="89"/>
      <c r="G452" s="217"/>
      <c r="H452" s="217"/>
      <c r="I452" s="217"/>
      <c r="J452" s="217"/>
      <c r="K452" s="217"/>
      <c r="L452" s="217"/>
    </row>
    <row r="453" spans="1:12" s="218" customFormat="1" ht="13.5" hidden="1">
      <c r="A453" s="271">
        <v>42</v>
      </c>
      <c r="B453" s="247" t="s">
        <v>18</v>
      </c>
      <c r="C453" s="270"/>
      <c r="D453" s="270">
        <f>D454+D456</f>
        <v>0</v>
      </c>
      <c r="E453" s="270"/>
      <c r="F453" s="78"/>
      <c r="G453" s="270">
        <f>G454+G456</f>
        <v>0</v>
      </c>
      <c r="H453" s="270"/>
      <c r="I453" s="270">
        <f>I454+I456</f>
        <v>0</v>
      </c>
      <c r="J453" s="217"/>
      <c r="K453" s="270">
        <f>K454+K456</f>
        <v>0</v>
      </c>
      <c r="L453" s="217"/>
    </row>
    <row r="454" spans="1:12" s="218" customFormat="1" ht="13.5" hidden="1">
      <c r="A454" s="271">
        <v>422</v>
      </c>
      <c r="B454" s="247" t="s">
        <v>26</v>
      </c>
      <c r="C454" s="270"/>
      <c r="D454" s="270">
        <f>SUM(D455)</f>
        <v>0</v>
      </c>
      <c r="E454" s="270"/>
      <c r="F454" s="78"/>
      <c r="G454" s="270">
        <f>SUM(G455)</f>
        <v>0</v>
      </c>
      <c r="H454" s="270"/>
      <c r="I454" s="270">
        <f>SUM(I455)</f>
        <v>0</v>
      </c>
      <c r="J454" s="217"/>
      <c r="K454" s="270">
        <f>SUM(K455)</f>
        <v>0</v>
      </c>
      <c r="L454" s="217"/>
    </row>
    <row r="455" spans="1:12" s="218" customFormat="1" ht="13.5" hidden="1">
      <c r="A455" s="233">
        <v>4221</v>
      </c>
      <c r="B455" s="245" t="s">
        <v>23</v>
      </c>
      <c r="C455" s="235"/>
      <c r="D455" s="235"/>
      <c r="E455" s="235"/>
      <c r="F455" s="109"/>
      <c r="G455" s="235"/>
      <c r="H455" s="235"/>
      <c r="I455" s="235"/>
      <c r="J455" s="217"/>
      <c r="K455" s="235"/>
      <c r="L455" s="217"/>
    </row>
    <row r="456" spans="1:12" s="218" customFormat="1" ht="13.5" hidden="1">
      <c r="A456" s="271">
        <v>426</v>
      </c>
      <c r="B456" s="270" t="s">
        <v>87</v>
      </c>
      <c r="C456" s="270"/>
      <c r="D456" s="270">
        <f>SUM(D457)</f>
        <v>0</v>
      </c>
      <c r="E456" s="270"/>
      <c r="F456" s="78"/>
      <c r="G456" s="270">
        <f>SUM(G457)</f>
        <v>0</v>
      </c>
      <c r="H456" s="270"/>
      <c r="I456" s="270">
        <f>SUM(I457)</f>
        <v>0</v>
      </c>
      <c r="J456" s="217"/>
      <c r="K456" s="270">
        <f>SUM(K457)</f>
        <v>0</v>
      </c>
      <c r="L456" s="217"/>
    </row>
    <row r="457" spans="1:12" s="218" customFormat="1" ht="13.5" hidden="1">
      <c r="A457" s="233">
        <v>4262</v>
      </c>
      <c r="B457" s="235" t="s">
        <v>86</v>
      </c>
      <c r="C457" s="235"/>
      <c r="D457" s="235"/>
      <c r="E457" s="235"/>
      <c r="F457" s="109"/>
      <c r="G457" s="235"/>
      <c r="H457" s="235"/>
      <c r="I457" s="235"/>
      <c r="J457" s="217"/>
      <c r="K457" s="235"/>
      <c r="L457" s="217"/>
    </row>
    <row r="458" spans="1:12" ht="13.5" hidden="1">
      <c r="A458" s="371"/>
      <c r="B458" s="372"/>
      <c r="C458" s="235"/>
      <c r="D458" s="235"/>
      <c r="E458" s="235"/>
      <c r="F458" s="109"/>
      <c r="G458" s="235"/>
      <c r="H458" s="217"/>
      <c r="I458" s="235"/>
      <c r="J458" s="217"/>
      <c r="K458" s="235"/>
      <c r="L458" s="217"/>
    </row>
    <row r="459" spans="1:12" ht="12.75" hidden="1">
      <c r="A459" s="246" t="s">
        <v>257</v>
      </c>
      <c r="B459" s="230" t="s">
        <v>258</v>
      </c>
      <c r="C459" s="270">
        <f aca="true" t="shared" si="78" ref="C459:K459">C460</f>
        <v>0</v>
      </c>
      <c r="D459" s="270">
        <f t="shared" si="78"/>
        <v>0</v>
      </c>
      <c r="E459" s="270">
        <f t="shared" si="78"/>
        <v>0</v>
      </c>
      <c r="F459" s="78">
        <f t="shared" si="78"/>
        <v>0</v>
      </c>
      <c r="G459" s="270">
        <f t="shared" si="78"/>
        <v>0</v>
      </c>
      <c r="H459" s="270"/>
      <c r="I459" s="270">
        <f t="shared" si="78"/>
        <v>0</v>
      </c>
      <c r="J459" s="270"/>
      <c r="K459" s="270">
        <f t="shared" si="78"/>
        <v>0</v>
      </c>
      <c r="L459" s="270"/>
    </row>
    <row r="460" spans="1:12" ht="12.75" hidden="1">
      <c r="A460" s="260">
        <v>31</v>
      </c>
      <c r="B460" s="237" t="s">
        <v>54</v>
      </c>
      <c r="C460" s="270">
        <f>C461+C463</f>
        <v>0</v>
      </c>
      <c r="D460" s="270">
        <f>D461+D463</f>
        <v>0</v>
      </c>
      <c r="E460" s="270">
        <f>E461+E463</f>
        <v>0</v>
      </c>
      <c r="F460" s="78">
        <f>F461+F463</f>
        <v>0</v>
      </c>
      <c r="G460" s="270">
        <f>G461+G463</f>
        <v>0</v>
      </c>
      <c r="H460" s="270"/>
      <c r="I460" s="270">
        <f>I461+I463</f>
        <v>0</v>
      </c>
      <c r="J460" s="270"/>
      <c r="K460" s="270">
        <f>K461+K463</f>
        <v>0</v>
      </c>
      <c r="L460" s="270"/>
    </row>
    <row r="461" spans="1:12" ht="12.75" hidden="1">
      <c r="A461" s="260">
        <v>311</v>
      </c>
      <c r="B461" s="237" t="s">
        <v>97</v>
      </c>
      <c r="C461" s="270">
        <f aca="true" t="shared" si="79" ref="C461:K461">C462</f>
        <v>0</v>
      </c>
      <c r="D461" s="270">
        <f t="shared" si="79"/>
        <v>0</v>
      </c>
      <c r="E461" s="270">
        <f t="shared" si="79"/>
        <v>0</v>
      </c>
      <c r="F461" s="78">
        <f t="shared" si="79"/>
        <v>0</v>
      </c>
      <c r="G461" s="270">
        <f t="shared" si="79"/>
        <v>0</v>
      </c>
      <c r="H461" s="270"/>
      <c r="I461" s="270">
        <f t="shared" si="79"/>
        <v>0</v>
      </c>
      <c r="J461" s="270"/>
      <c r="K461" s="270">
        <f t="shared" si="79"/>
        <v>0</v>
      </c>
      <c r="L461" s="270"/>
    </row>
    <row r="462" spans="1:12" ht="13.5" hidden="1">
      <c r="A462" s="239">
        <v>3111</v>
      </c>
      <c r="B462" s="193" t="s">
        <v>56</v>
      </c>
      <c r="C462" s="235"/>
      <c r="D462" s="235"/>
      <c r="E462" s="235"/>
      <c r="F462" s="109"/>
      <c r="G462" s="235"/>
      <c r="H462" s="217"/>
      <c r="I462" s="235"/>
      <c r="J462" s="217"/>
      <c r="K462" s="235"/>
      <c r="L462" s="217"/>
    </row>
    <row r="463" spans="1:12" ht="12.75" hidden="1">
      <c r="A463" s="246">
        <v>313</v>
      </c>
      <c r="B463" s="237" t="s">
        <v>59</v>
      </c>
      <c r="C463" s="280">
        <f aca="true" t="shared" si="80" ref="C463:K463">C464</f>
        <v>0</v>
      </c>
      <c r="D463" s="280">
        <f t="shared" si="80"/>
        <v>0</v>
      </c>
      <c r="E463" s="280">
        <f t="shared" si="80"/>
        <v>0</v>
      </c>
      <c r="F463" s="388">
        <f t="shared" si="80"/>
        <v>0</v>
      </c>
      <c r="G463" s="280">
        <f t="shared" si="80"/>
        <v>0</v>
      </c>
      <c r="H463" s="280"/>
      <c r="I463" s="280">
        <f t="shared" si="80"/>
        <v>0</v>
      </c>
      <c r="J463" s="280"/>
      <c r="K463" s="280">
        <f t="shared" si="80"/>
        <v>0</v>
      </c>
      <c r="L463" s="280"/>
    </row>
    <row r="464" spans="1:12" ht="13.5" hidden="1">
      <c r="A464" s="239">
        <v>3132</v>
      </c>
      <c r="B464" s="193" t="s">
        <v>95</v>
      </c>
      <c r="C464" s="235"/>
      <c r="D464" s="235"/>
      <c r="E464" s="235"/>
      <c r="F464" s="109"/>
      <c r="G464" s="235"/>
      <c r="H464" s="217"/>
      <c r="I464" s="235"/>
      <c r="J464" s="217"/>
      <c r="K464" s="235"/>
      <c r="L464" s="217"/>
    </row>
    <row r="465" spans="1:12" ht="13.5" hidden="1">
      <c r="A465" s="239"/>
      <c r="B465" s="193"/>
      <c r="C465" s="235"/>
      <c r="D465" s="235"/>
      <c r="E465" s="235"/>
      <c r="F465" s="109"/>
      <c r="G465" s="235"/>
      <c r="H465" s="217"/>
      <c r="I465" s="235"/>
      <c r="J465" s="217"/>
      <c r="K465" s="235"/>
      <c r="L465" s="217"/>
    </row>
    <row r="466" spans="1:12" s="288" customFormat="1" ht="13.5">
      <c r="A466" s="246" t="s">
        <v>285</v>
      </c>
      <c r="B466" s="230" t="s">
        <v>259</v>
      </c>
      <c r="C466" s="280">
        <f>C467+C472</f>
        <v>5546</v>
      </c>
      <c r="D466" s="356">
        <f>D467+D472</f>
        <v>0</v>
      </c>
      <c r="E466" s="356">
        <f>E467+E472</f>
        <v>0</v>
      </c>
      <c r="F466" s="390">
        <f>F467+F472</f>
        <v>0</v>
      </c>
      <c r="G466" s="356">
        <f>G467+G472</f>
        <v>0</v>
      </c>
      <c r="H466" s="356"/>
      <c r="I466" s="356">
        <f>I467+I472</f>
        <v>0</v>
      </c>
      <c r="J466" s="356"/>
      <c r="K466" s="356">
        <f>K467+K472</f>
        <v>0</v>
      </c>
      <c r="L466" s="356"/>
    </row>
    <row r="467" spans="1:12" s="288" customFormat="1" ht="13.5" hidden="1">
      <c r="A467" s="260">
        <v>31</v>
      </c>
      <c r="B467" s="237" t="s">
        <v>54</v>
      </c>
      <c r="C467" s="270">
        <f>C468+C470</f>
        <v>0</v>
      </c>
      <c r="D467" s="355">
        <f>D468+D470</f>
        <v>0</v>
      </c>
      <c r="E467" s="355">
        <f>E468+E470</f>
        <v>0</v>
      </c>
      <c r="F467" s="108">
        <f>F468+F470</f>
        <v>0</v>
      </c>
      <c r="G467" s="355">
        <f>G468+G470</f>
        <v>0</v>
      </c>
      <c r="H467" s="355"/>
      <c r="I467" s="355">
        <f>I468+I470</f>
        <v>0</v>
      </c>
      <c r="J467" s="355"/>
      <c r="K467" s="355">
        <f>K468+K470</f>
        <v>0</v>
      </c>
      <c r="L467" s="355"/>
    </row>
    <row r="468" spans="1:12" s="288" customFormat="1" ht="13.5" hidden="1">
      <c r="A468" s="260">
        <v>311</v>
      </c>
      <c r="B468" s="237" t="s">
        <v>97</v>
      </c>
      <c r="C468" s="280">
        <f aca="true" t="shared" si="81" ref="C468:K468">C469</f>
        <v>0</v>
      </c>
      <c r="D468" s="356">
        <f t="shared" si="81"/>
        <v>0</v>
      </c>
      <c r="E468" s="356">
        <f t="shared" si="81"/>
        <v>0</v>
      </c>
      <c r="F468" s="390">
        <f t="shared" si="81"/>
        <v>0</v>
      </c>
      <c r="G468" s="356">
        <f t="shared" si="81"/>
        <v>0</v>
      </c>
      <c r="H468" s="356"/>
      <c r="I468" s="356">
        <f t="shared" si="81"/>
        <v>0</v>
      </c>
      <c r="J468" s="356"/>
      <c r="K468" s="356">
        <f t="shared" si="81"/>
        <v>0</v>
      </c>
      <c r="L468" s="350"/>
    </row>
    <row r="469" spans="1:12" s="288" customFormat="1" ht="13.5" hidden="1">
      <c r="A469" s="239">
        <v>3111</v>
      </c>
      <c r="B469" s="193" t="s">
        <v>56</v>
      </c>
      <c r="C469" s="235"/>
      <c r="D469" s="282"/>
      <c r="E469" s="282"/>
      <c r="F469" s="389"/>
      <c r="G469" s="235"/>
      <c r="H469" s="350"/>
      <c r="I469" s="235"/>
      <c r="J469" s="350"/>
      <c r="K469" s="235"/>
      <c r="L469" s="350"/>
    </row>
    <row r="470" spans="1:12" s="288" customFormat="1" ht="13.5" hidden="1">
      <c r="A470" s="246">
        <v>313</v>
      </c>
      <c r="B470" s="237" t="s">
        <v>59</v>
      </c>
      <c r="C470" s="270">
        <f aca="true" t="shared" si="82" ref="C470:K470">C471</f>
        <v>0</v>
      </c>
      <c r="D470" s="355">
        <f t="shared" si="82"/>
        <v>0</v>
      </c>
      <c r="E470" s="355">
        <f t="shared" si="82"/>
        <v>0</v>
      </c>
      <c r="F470" s="108">
        <f t="shared" si="82"/>
        <v>0</v>
      </c>
      <c r="G470" s="355">
        <f t="shared" si="82"/>
        <v>0</v>
      </c>
      <c r="H470" s="355"/>
      <c r="I470" s="355">
        <f t="shared" si="82"/>
        <v>0</v>
      </c>
      <c r="J470" s="355"/>
      <c r="K470" s="355">
        <f t="shared" si="82"/>
        <v>0</v>
      </c>
      <c r="L470" s="350"/>
    </row>
    <row r="471" spans="1:12" s="288" customFormat="1" ht="13.5" hidden="1">
      <c r="A471" s="239">
        <v>3132</v>
      </c>
      <c r="B471" s="193" t="s">
        <v>95</v>
      </c>
      <c r="C471" s="280"/>
      <c r="D471" s="282"/>
      <c r="E471" s="282"/>
      <c r="F471" s="389"/>
      <c r="G471" s="235"/>
      <c r="H471" s="350"/>
      <c r="I471" s="235"/>
      <c r="J471" s="350"/>
      <c r="K471" s="235"/>
      <c r="L471" s="350"/>
    </row>
    <row r="472" spans="1:12" s="288" customFormat="1" ht="13.5">
      <c r="A472" s="246">
        <v>32</v>
      </c>
      <c r="B472" s="236" t="s">
        <v>5</v>
      </c>
      <c r="C472" s="270">
        <f aca="true" t="shared" si="83" ref="C472:K473">C473</f>
        <v>5546</v>
      </c>
      <c r="D472" s="355">
        <f t="shared" si="83"/>
        <v>0</v>
      </c>
      <c r="E472" s="355">
        <f t="shared" si="83"/>
        <v>0</v>
      </c>
      <c r="F472" s="108">
        <f t="shared" si="83"/>
        <v>0</v>
      </c>
      <c r="G472" s="355">
        <f t="shared" si="83"/>
        <v>0</v>
      </c>
      <c r="H472" s="355"/>
      <c r="I472" s="355">
        <f t="shared" si="83"/>
        <v>0</v>
      </c>
      <c r="J472" s="355"/>
      <c r="K472" s="355">
        <f t="shared" si="83"/>
        <v>0</v>
      </c>
      <c r="L472" s="350"/>
    </row>
    <row r="473" spans="1:12" s="288" customFormat="1" ht="13.5">
      <c r="A473" s="260">
        <v>322</v>
      </c>
      <c r="B473" s="237" t="s">
        <v>62</v>
      </c>
      <c r="C473" s="280">
        <f t="shared" si="83"/>
        <v>5546</v>
      </c>
      <c r="D473" s="356">
        <f t="shared" si="83"/>
        <v>0</v>
      </c>
      <c r="E473" s="356">
        <f t="shared" si="83"/>
        <v>0</v>
      </c>
      <c r="F473" s="390">
        <f t="shared" si="83"/>
        <v>0</v>
      </c>
      <c r="G473" s="356">
        <f t="shared" si="83"/>
        <v>0</v>
      </c>
      <c r="H473" s="356"/>
      <c r="I473" s="356">
        <f t="shared" si="83"/>
        <v>0</v>
      </c>
      <c r="J473" s="356"/>
      <c r="K473" s="356">
        <f t="shared" si="83"/>
        <v>0</v>
      </c>
      <c r="L473" s="350"/>
    </row>
    <row r="474" spans="1:12" s="288" customFormat="1" ht="13.5">
      <c r="A474" s="239">
        <v>3224</v>
      </c>
      <c r="B474" s="373" t="s">
        <v>10</v>
      </c>
      <c r="C474" s="235">
        <v>5546</v>
      </c>
      <c r="D474" s="281"/>
      <c r="E474" s="281"/>
      <c r="F474" s="391"/>
      <c r="G474" s="235"/>
      <c r="H474" s="350"/>
      <c r="I474" s="235"/>
      <c r="J474" s="350"/>
      <c r="K474" s="235"/>
      <c r="L474" s="350"/>
    </row>
    <row r="475" spans="1:12" s="288" customFormat="1" ht="13.5">
      <c r="A475" s="374"/>
      <c r="B475" s="284"/>
      <c r="C475" s="235"/>
      <c r="D475" s="235"/>
      <c r="E475" s="235"/>
      <c r="F475" s="109"/>
      <c r="G475" s="235"/>
      <c r="H475" s="350"/>
      <c r="I475" s="235"/>
      <c r="J475" s="350"/>
      <c r="K475" s="235"/>
      <c r="L475" s="350"/>
    </row>
    <row r="476" spans="1:12" s="288" customFormat="1" ht="13.5">
      <c r="A476" s="246" t="s">
        <v>286</v>
      </c>
      <c r="B476" s="230" t="s">
        <v>287</v>
      </c>
      <c r="C476" s="280">
        <f>C477+C480</f>
        <v>21760</v>
      </c>
      <c r="D476" s="280">
        <f aca="true" t="shared" si="84" ref="D476:K476">D477+D480</f>
        <v>0</v>
      </c>
      <c r="E476" s="280">
        <f t="shared" si="84"/>
        <v>0</v>
      </c>
      <c r="F476" s="388">
        <f t="shared" si="84"/>
        <v>12000</v>
      </c>
      <c r="G476" s="280">
        <f t="shared" si="84"/>
        <v>12000</v>
      </c>
      <c r="H476" s="280"/>
      <c r="I476" s="280">
        <f t="shared" si="84"/>
        <v>0</v>
      </c>
      <c r="J476" s="280"/>
      <c r="K476" s="280">
        <f t="shared" si="84"/>
        <v>0</v>
      </c>
      <c r="L476" s="280"/>
    </row>
    <row r="477" spans="1:12" s="288" customFormat="1" ht="13.5">
      <c r="A477" s="246">
        <v>32</v>
      </c>
      <c r="B477" s="230" t="s">
        <v>5</v>
      </c>
      <c r="C477" s="270">
        <f aca="true" t="shared" si="85" ref="C477:K478">C478</f>
        <v>0</v>
      </c>
      <c r="D477" s="270">
        <f t="shared" si="85"/>
        <v>0</v>
      </c>
      <c r="E477" s="270">
        <f t="shared" si="85"/>
        <v>0</v>
      </c>
      <c r="F477" s="78">
        <f t="shared" si="85"/>
        <v>12000</v>
      </c>
      <c r="G477" s="270">
        <f t="shared" si="85"/>
        <v>12000</v>
      </c>
      <c r="H477" s="280"/>
      <c r="I477" s="270">
        <f t="shared" si="85"/>
        <v>0</v>
      </c>
      <c r="J477" s="280"/>
      <c r="K477" s="270">
        <f t="shared" si="85"/>
        <v>0</v>
      </c>
      <c r="L477" s="280"/>
    </row>
    <row r="478" spans="1:12" s="288" customFormat="1" ht="13.5">
      <c r="A478" s="246">
        <v>321</v>
      </c>
      <c r="B478" s="230" t="s">
        <v>9</v>
      </c>
      <c r="C478" s="280">
        <f>C479</f>
        <v>0</v>
      </c>
      <c r="D478" s="280">
        <f>D479</f>
        <v>0</v>
      </c>
      <c r="E478" s="280">
        <f>E479</f>
        <v>0</v>
      </c>
      <c r="F478" s="78">
        <f>F479</f>
        <v>12000</v>
      </c>
      <c r="G478" s="280">
        <f t="shared" si="85"/>
        <v>12000</v>
      </c>
      <c r="H478" s="280"/>
      <c r="I478" s="280">
        <f t="shared" si="85"/>
        <v>0</v>
      </c>
      <c r="J478" s="280"/>
      <c r="K478" s="280">
        <f t="shared" si="85"/>
        <v>0</v>
      </c>
      <c r="L478" s="280"/>
    </row>
    <row r="479" spans="1:12" s="288" customFormat="1" ht="13.5">
      <c r="A479" s="239">
        <v>3211</v>
      </c>
      <c r="B479" s="375" t="s">
        <v>60</v>
      </c>
      <c r="C479" s="357"/>
      <c r="D479" s="356"/>
      <c r="E479" s="356"/>
      <c r="F479" s="109">
        <v>12000</v>
      </c>
      <c r="G479" s="357">
        <v>12000</v>
      </c>
      <c r="H479" s="280"/>
      <c r="I479" s="280"/>
      <c r="J479" s="280"/>
      <c r="K479" s="280"/>
      <c r="L479" s="280"/>
    </row>
    <row r="480" spans="1:12" s="288" customFormat="1" ht="13.5">
      <c r="A480" s="219">
        <v>36</v>
      </c>
      <c r="B480" s="220" t="s">
        <v>274</v>
      </c>
      <c r="C480" s="270">
        <f aca="true" t="shared" si="86" ref="C480:K481">C481</f>
        <v>21760</v>
      </c>
      <c r="D480" s="355">
        <f t="shared" si="86"/>
        <v>0</v>
      </c>
      <c r="E480" s="355">
        <f t="shared" si="86"/>
        <v>0</v>
      </c>
      <c r="F480" s="108">
        <f t="shared" si="86"/>
        <v>0</v>
      </c>
      <c r="G480" s="270">
        <f t="shared" si="86"/>
        <v>0</v>
      </c>
      <c r="H480" s="270"/>
      <c r="I480" s="270">
        <f t="shared" si="86"/>
        <v>0</v>
      </c>
      <c r="J480" s="270"/>
      <c r="K480" s="270">
        <f t="shared" si="86"/>
        <v>0</v>
      </c>
      <c r="L480" s="270"/>
    </row>
    <row r="481" spans="1:12" s="288" customFormat="1" ht="13.5">
      <c r="A481" s="219">
        <v>368</v>
      </c>
      <c r="B481" s="220" t="s">
        <v>278</v>
      </c>
      <c r="C481" s="280">
        <f t="shared" si="86"/>
        <v>21760</v>
      </c>
      <c r="D481" s="356">
        <f t="shared" si="86"/>
        <v>0</v>
      </c>
      <c r="E481" s="356">
        <f t="shared" si="86"/>
        <v>0</v>
      </c>
      <c r="F481" s="390">
        <f t="shared" si="86"/>
        <v>0</v>
      </c>
      <c r="G481" s="280">
        <f t="shared" si="86"/>
        <v>0</v>
      </c>
      <c r="H481" s="280"/>
      <c r="I481" s="280">
        <f t="shared" si="86"/>
        <v>0</v>
      </c>
      <c r="J481" s="280"/>
      <c r="K481" s="280">
        <f t="shared" si="86"/>
        <v>0</v>
      </c>
      <c r="L481" s="280"/>
    </row>
    <row r="482" spans="1:12" s="288" customFormat="1" ht="13.5">
      <c r="A482" s="233">
        <v>3681</v>
      </c>
      <c r="B482" s="234" t="s">
        <v>279</v>
      </c>
      <c r="C482" s="235">
        <v>21760</v>
      </c>
      <c r="D482" s="235"/>
      <c r="E482" s="235"/>
      <c r="F482" s="109"/>
      <c r="G482" s="235"/>
      <c r="H482" s="217"/>
      <c r="I482" s="235"/>
      <c r="J482" s="217"/>
      <c r="K482" s="235"/>
      <c r="L482" s="217"/>
    </row>
    <row r="483" spans="1:12" ht="11.25">
      <c r="A483" s="376"/>
      <c r="B483" s="377"/>
      <c r="C483" s="221"/>
      <c r="G483" s="221"/>
      <c r="H483" s="358"/>
      <c r="I483" s="221"/>
      <c r="J483" s="358"/>
      <c r="K483" s="221"/>
      <c r="L483" s="358"/>
    </row>
    <row r="484" spans="4:6" ht="11.25">
      <c r="D484" s="292"/>
      <c r="E484" s="292"/>
      <c r="F484" s="392"/>
    </row>
    <row r="485" spans="1:2" ht="11.25">
      <c r="A485" s="293"/>
      <c r="B485" s="294"/>
    </row>
    <row r="486" spans="1:6" ht="11.25">
      <c r="A486" s="295"/>
      <c r="B486" s="296"/>
      <c r="D486" s="276"/>
      <c r="E486" s="276"/>
      <c r="F486" s="393"/>
    </row>
    <row r="488" spans="1:6" ht="11.25">
      <c r="A488" s="289"/>
      <c r="B488" s="290"/>
      <c r="C488" s="297"/>
      <c r="D488" s="276"/>
      <c r="E488" s="276"/>
      <c r="F488" s="393"/>
    </row>
    <row r="490" spans="1:2" ht="11.25">
      <c r="A490" s="289"/>
      <c r="B490" s="290"/>
    </row>
    <row r="491" spans="4:6" ht="11.25">
      <c r="D491" s="292"/>
      <c r="E491" s="292"/>
      <c r="F491" s="392"/>
    </row>
    <row r="492" spans="1:2" ht="11.25">
      <c r="A492" s="293"/>
      <c r="B492" s="294"/>
    </row>
    <row r="493" spans="1:6" ht="11.25">
      <c r="A493" s="295"/>
      <c r="B493" s="296"/>
      <c r="D493" s="276"/>
      <c r="E493" s="276"/>
      <c r="F493" s="393"/>
    </row>
    <row r="495" spans="1:6" ht="11.25">
      <c r="A495" s="289"/>
      <c r="B495" s="290"/>
      <c r="C495" s="297"/>
      <c r="D495" s="276"/>
      <c r="E495" s="276"/>
      <c r="F495" s="393"/>
    </row>
    <row r="497" spans="1:2" ht="11.25">
      <c r="A497" s="289"/>
      <c r="B497" s="290"/>
    </row>
    <row r="498" spans="4:6" ht="11.25">
      <c r="D498" s="292"/>
      <c r="E498" s="292"/>
      <c r="F498" s="392"/>
    </row>
    <row r="499" spans="1:2" ht="11.25">
      <c r="A499" s="293"/>
      <c r="B499" s="294"/>
    </row>
    <row r="500" spans="1:6" ht="11.25">
      <c r="A500" s="295"/>
      <c r="B500" s="296"/>
      <c r="D500" s="276"/>
      <c r="E500" s="276"/>
      <c r="F500" s="393"/>
    </row>
    <row r="502" spans="1:6" ht="11.25">
      <c r="A502" s="289"/>
      <c r="B502" s="290"/>
      <c r="C502" s="297"/>
      <c r="D502" s="276"/>
      <c r="E502" s="276"/>
      <c r="F502" s="393"/>
    </row>
    <row r="503" spans="4:6" ht="11.25">
      <c r="D503" s="276"/>
      <c r="E503" s="276"/>
      <c r="F503" s="393"/>
    </row>
    <row r="504" spans="1:6" ht="11.25">
      <c r="A504" s="289"/>
      <c r="B504" s="290"/>
      <c r="D504" s="276"/>
      <c r="E504" s="276"/>
      <c r="F504" s="393"/>
    </row>
    <row r="505" spans="1:6" ht="11.25">
      <c r="A505" s="289"/>
      <c r="B505" s="290"/>
      <c r="D505" s="292"/>
      <c r="E505" s="292"/>
      <c r="F505" s="392"/>
    </row>
    <row r="506" spans="1:2" ht="11.25">
      <c r="A506" s="298"/>
      <c r="B506" s="299"/>
    </row>
    <row r="507" spans="1:6" ht="11.25">
      <c r="A507" s="295"/>
      <c r="B507" s="296"/>
      <c r="D507" s="276"/>
      <c r="E507" s="276"/>
      <c r="F507" s="393"/>
    </row>
    <row r="509" spans="1:6" ht="11.25">
      <c r="A509" s="289"/>
      <c r="B509" s="300"/>
      <c r="C509" s="297"/>
      <c r="D509" s="276"/>
      <c r="E509" s="276"/>
      <c r="F509" s="393"/>
    </row>
    <row r="511" spans="1:2" ht="11.25">
      <c r="A511" s="289"/>
      <c r="B511" s="300"/>
    </row>
    <row r="512" spans="4:6" ht="11.25">
      <c r="D512" s="292"/>
      <c r="E512" s="292"/>
      <c r="F512" s="392"/>
    </row>
    <row r="513" spans="1:2" ht="11.25">
      <c r="A513" s="293"/>
      <c r="B513" s="294"/>
    </row>
    <row r="514" spans="1:6" ht="11.25">
      <c r="A514" s="295"/>
      <c r="B514" s="296"/>
      <c r="D514" s="276"/>
      <c r="E514" s="276"/>
      <c r="F514" s="393"/>
    </row>
    <row r="516" spans="1:6" ht="11.25">
      <c r="A516" s="289"/>
      <c r="B516" s="290"/>
      <c r="C516" s="297"/>
      <c r="D516" s="276"/>
      <c r="E516" s="276"/>
      <c r="F516" s="393"/>
    </row>
    <row r="518" spans="1:2" ht="11.25">
      <c r="A518" s="289"/>
      <c r="B518" s="290"/>
    </row>
    <row r="519" spans="4:6" ht="11.25">
      <c r="D519" s="292"/>
      <c r="E519" s="292"/>
      <c r="F519" s="392"/>
    </row>
    <row r="520" spans="1:2" ht="11.25">
      <c r="A520" s="293"/>
      <c r="B520" s="294"/>
    </row>
    <row r="521" spans="1:6" ht="11.25">
      <c r="A521" s="295"/>
      <c r="B521" s="296"/>
      <c r="D521" s="276"/>
      <c r="E521" s="276"/>
      <c r="F521" s="393"/>
    </row>
    <row r="523" spans="1:6" ht="11.25">
      <c r="A523" s="289"/>
      <c r="B523" s="290"/>
      <c r="C523" s="297"/>
      <c r="D523" s="276"/>
      <c r="E523" s="276"/>
      <c r="F523" s="393"/>
    </row>
    <row r="525" spans="1:2" ht="11.25">
      <c r="A525" s="289"/>
      <c r="B525" s="290"/>
    </row>
    <row r="526" spans="4:6" ht="11.25">
      <c r="D526" s="292"/>
      <c r="E526" s="292"/>
      <c r="F526" s="392"/>
    </row>
    <row r="527" spans="1:2" ht="11.25">
      <c r="A527" s="293"/>
      <c r="B527" s="294"/>
    </row>
    <row r="528" spans="1:6" ht="11.25">
      <c r="A528" s="295"/>
      <c r="B528" s="296"/>
      <c r="D528" s="276"/>
      <c r="E528" s="276"/>
      <c r="F528" s="393"/>
    </row>
    <row r="530" spans="1:6" ht="11.25">
      <c r="A530" s="289"/>
      <c r="B530" s="290"/>
      <c r="C530" s="297"/>
      <c r="D530" s="276"/>
      <c r="E530" s="276"/>
      <c r="F530" s="393"/>
    </row>
    <row r="532" spans="1:2" ht="11.25">
      <c r="A532" s="289"/>
      <c r="B532" s="290"/>
    </row>
    <row r="533" spans="4:6" ht="11.25">
      <c r="D533" s="292"/>
      <c r="E533" s="292"/>
      <c r="F533" s="392"/>
    </row>
    <row r="534" spans="1:2" ht="11.25">
      <c r="A534" s="293"/>
      <c r="B534" s="294"/>
    </row>
    <row r="535" spans="1:6" ht="11.25">
      <c r="A535" s="295"/>
      <c r="B535" s="296"/>
      <c r="D535" s="276"/>
      <c r="E535" s="276"/>
      <c r="F535" s="393"/>
    </row>
    <row r="537" spans="1:6" ht="11.25">
      <c r="A537" s="289"/>
      <c r="B537" s="290"/>
      <c r="C537" s="297"/>
      <c r="D537" s="276"/>
      <c r="E537" s="276"/>
      <c r="F537" s="393"/>
    </row>
    <row r="539" spans="1:6" ht="11.25">
      <c r="A539" s="289"/>
      <c r="B539" s="290"/>
      <c r="D539" s="276"/>
      <c r="E539" s="276"/>
      <c r="F539" s="393"/>
    </row>
    <row r="541" spans="1:6" ht="11.25">
      <c r="A541" s="289"/>
      <c r="B541" s="290"/>
      <c r="C541" s="301"/>
      <c r="D541" s="276"/>
      <c r="E541" s="276"/>
      <c r="F541" s="393"/>
    </row>
    <row r="543" spans="1:3" ht="11.25">
      <c r="A543" s="289"/>
      <c r="B543" s="290"/>
      <c r="C543" s="301"/>
    </row>
    <row r="546" spans="1:2" ht="11.25">
      <c r="A546" s="302"/>
      <c r="B546" s="290"/>
    </row>
    <row r="548" spans="1:6" ht="11.25">
      <c r="A548" s="302"/>
      <c r="B548" s="290"/>
      <c r="D548" s="303"/>
      <c r="E548" s="303"/>
      <c r="F548" s="394"/>
    </row>
    <row r="549" spans="4:6" ht="11.25">
      <c r="D549" s="292"/>
      <c r="E549" s="292"/>
      <c r="F549" s="392"/>
    </row>
    <row r="550" spans="1:2" ht="11.25">
      <c r="A550" s="302"/>
      <c r="B550" s="294"/>
    </row>
    <row r="551" spans="1:6" ht="11.25">
      <c r="A551" s="295"/>
      <c r="B551" s="296"/>
      <c r="D551" s="276"/>
      <c r="E551" s="276"/>
      <c r="F551" s="393"/>
    </row>
    <row r="553" spans="1:6" ht="11.25">
      <c r="A553" s="289"/>
      <c r="B553" s="290"/>
      <c r="C553" s="297"/>
      <c r="D553" s="303"/>
      <c r="E553" s="303"/>
      <c r="F553" s="394"/>
    </row>
    <row r="554" spans="4:6" ht="11.25">
      <c r="D554" s="292"/>
      <c r="E554" s="292"/>
      <c r="F554" s="392"/>
    </row>
    <row r="555" spans="1:2" ht="11.25">
      <c r="A555" s="302"/>
      <c r="B555" s="294"/>
    </row>
    <row r="556" spans="1:6" ht="11.25">
      <c r="A556" s="295"/>
      <c r="B556" s="296"/>
      <c r="D556" s="276"/>
      <c r="E556" s="276"/>
      <c r="F556" s="393"/>
    </row>
    <row r="558" spans="1:6" ht="11.25">
      <c r="A558" s="289"/>
      <c r="B558" s="290"/>
      <c r="C558" s="297"/>
      <c r="D558" s="276"/>
      <c r="E558" s="276"/>
      <c r="F558" s="393"/>
    </row>
    <row r="560" spans="1:6" ht="11.25">
      <c r="A560" s="289"/>
      <c r="B560" s="290"/>
      <c r="C560" s="301"/>
      <c r="D560" s="276"/>
      <c r="E560" s="276"/>
      <c r="F560" s="393"/>
    </row>
    <row r="562" spans="1:3" ht="11.25">
      <c r="A562" s="289"/>
      <c r="B562" s="290"/>
      <c r="C562" s="301"/>
    </row>
    <row r="565" spans="1:2" ht="11.25">
      <c r="A565" s="302"/>
      <c r="B565" s="290"/>
    </row>
    <row r="567" spans="1:6" ht="11.25">
      <c r="A567" s="304"/>
      <c r="B567" s="300"/>
      <c r="D567" s="303"/>
      <c r="E567" s="303"/>
      <c r="F567" s="394"/>
    </row>
    <row r="568" spans="4:6" ht="11.25">
      <c r="D568" s="292"/>
      <c r="E568" s="292"/>
      <c r="F568" s="392"/>
    </row>
    <row r="569" spans="1:6" ht="11.25">
      <c r="A569" s="304"/>
      <c r="B569" s="299"/>
      <c r="D569" s="292"/>
      <c r="E569" s="292"/>
      <c r="F569" s="392"/>
    </row>
    <row r="570" spans="1:6" ht="11.25">
      <c r="A570" s="305"/>
      <c r="B570" s="296"/>
      <c r="D570" s="276"/>
      <c r="E570" s="276"/>
      <c r="F570" s="393"/>
    </row>
    <row r="571" spans="1:6" ht="11.25">
      <c r="A571" s="295"/>
      <c r="B571" s="296"/>
      <c r="D571" s="292"/>
      <c r="E571" s="292"/>
      <c r="F571" s="392"/>
    </row>
    <row r="572" spans="1:3" ht="11.25">
      <c r="A572" s="289"/>
      <c r="B572" s="290"/>
      <c r="C572" s="306"/>
    </row>
    <row r="573" spans="1:6" ht="11.25">
      <c r="A573" s="295"/>
      <c r="B573" s="296"/>
      <c r="D573" s="292"/>
      <c r="E573" s="292"/>
      <c r="F573" s="392"/>
    </row>
    <row r="574" spans="1:6" ht="11.25">
      <c r="A574" s="304"/>
      <c r="B574" s="299"/>
      <c r="D574" s="292"/>
      <c r="E574" s="292"/>
      <c r="F574" s="392"/>
    </row>
    <row r="575" spans="1:6" ht="11.25">
      <c r="A575" s="305"/>
      <c r="B575" s="307"/>
      <c r="D575" s="276"/>
      <c r="E575" s="276"/>
      <c r="F575" s="393"/>
    </row>
    <row r="576" spans="1:2" ht="11.25">
      <c r="A576" s="305"/>
      <c r="B576" s="307"/>
    </row>
    <row r="577" spans="1:3" ht="11.25">
      <c r="A577" s="289"/>
      <c r="B577" s="290"/>
      <c r="C577" s="306"/>
    </row>
    <row r="579" ht="11.25">
      <c r="A579" s="305"/>
    </row>
    <row r="580" ht="11.25">
      <c r="A580" s="298"/>
    </row>
    <row r="581" spans="1:6" ht="11.25">
      <c r="A581" s="308"/>
      <c r="B581" s="309"/>
      <c r="D581" s="241"/>
      <c r="E581" s="241"/>
      <c r="F581" s="395"/>
    </row>
    <row r="582" ht="11.25">
      <c r="B582" s="208"/>
    </row>
    <row r="583" spans="1:2" ht="11.25">
      <c r="A583" s="289"/>
      <c r="B583" s="300"/>
    </row>
    <row r="584" ht="11.25">
      <c r="A584" s="305"/>
    </row>
    <row r="585" ht="11.25">
      <c r="A585" s="298"/>
    </row>
    <row r="586" spans="1:6" ht="11.25">
      <c r="A586" s="310"/>
      <c r="B586" s="208"/>
      <c r="D586" s="241"/>
      <c r="E586" s="241"/>
      <c r="F586" s="395"/>
    </row>
    <row r="587" spans="1:2" ht="11.25">
      <c r="A587" s="310"/>
      <c r="B587" s="208"/>
    </row>
    <row r="588" spans="1:2" ht="11.25">
      <c r="A588" s="289"/>
      <c r="B588" s="300"/>
    </row>
    <row r="589" ht="11.25">
      <c r="A589" s="305"/>
    </row>
    <row r="590" ht="11.25">
      <c r="A590" s="298"/>
    </row>
    <row r="591" spans="1:6" ht="11.25">
      <c r="A591" s="310"/>
      <c r="B591" s="208"/>
      <c r="D591" s="241"/>
      <c r="E591" s="241"/>
      <c r="F591" s="395"/>
    </row>
    <row r="592" spans="1:2" ht="11.25">
      <c r="A592" s="310"/>
      <c r="B592" s="208"/>
    </row>
    <row r="593" spans="1:2" ht="11.25">
      <c r="A593" s="289"/>
      <c r="B593" s="300"/>
    </row>
    <row r="594" ht="11.25">
      <c r="A594" s="305"/>
    </row>
    <row r="595" ht="11.25">
      <c r="A595" s="298"/>
    </row>
    <row r="596" spans="1:6" ht="11.25">
      <c r="A596" s="310"/>
      <c r="B596" s="208"/>
      <c r="D596" s="241"/>
      <c r="E596" s="241"/>
      <c r="F596" s="395"/>
    </row>
    <row r="597" ht="11.25">
      <c r="A597" s="298"/>
    </row>
    <row r="598" spans="1:2" ht="11.25">
      <c r="A598" s="289"/>
      <c r="B598" s="300"/>
    </row>
    <row r="599" ht="11.25">
      <c r="A599" s="298"/>
    </row>
    <row r="600" ht="11.25">
      <c r="A600" s="298"/>
    </row>
    <row r="601" spans="1:2" ht="11.25">
      <c r="A601" s="310"/>
      <c r="B601" s="208"/>
    </row>
    <row r="602" ht="11.25">
      <c r="A602" s="298"/>
    </row>
    <row r="603" ht="11.25">
      <c r="A603" s="298"/>
    </row>
    <row r="604" spans="1:2" ht="11.25">
      <c r="A604" s="310"/>
      <c r="B604" s="208"/>
    </row>
    <row r="605" ht="11.25">
      <c r="A605" s="298"/>
    </row>
    <row r="606" ht="11.25">
      <c r="A606" s="298"/>
    </row>
    <row r="607" spans="1:2" ht="11.25">
      <c r="A607" s="310"/>
      <c r="B607" s="208"/>
    </row>
    <row r="608" spans="1:2" ht="11.25">
      <c r="A608" s="310"/>
      <c r="B608" s="208"/>
    </row>
    <row r="609" spans="1:2" ht="11.25">
      <c r="A609" s="310"/>
      <c r="B609" s="208"/>
    </row>
    <row r="610" ht="11.25">
      <c r="A610" s="298"/>
    </row>
    <row r="611" ht="11.25">
      <c r="A611" s="298"/>
    </row>
    <row r="612" spans="1:2" ht="11.25">
      <c r="A612" s="310"/>
      <c r="B612" s="311"/>
    </row>
    <row r="613" ht="11.25">
      <c r="A613" s="298"/>
    </row>
    <row r="614" ht="11.25">
      <c r="A614" s="298"/>
    </row>
    <row r="615" spans="1:2" ht="11.25">
      <c r="A615" s="310"/>
      <c r="B615" s="208"/>
    </row>
    <row r="616" ht="11.25">
      <c r="A616" s="298"/>
    </row>
    <row r="617" ht="11.25">
      <c r="A617" s="298"/>
    </row>
    <row r="618" spans="1:2" ht="11.25">
      <c r="A618" s="310"/>
      <c r="B618" s="208"/>
    </row>
    <row r="619" ht="11.25">
      <c r="A619" s="298"/>
    </row>
    <row r="620" ht="11.25">
      <c r="A620" s="298"/>
    </row>
    <row r="621" spans="1:2" ht="11.25">
      <c r="A621" s="310"/>
      <c r="B621" s="208"/>
    </row>
    <row r="622" ht="11.25">
      <c r="A622" s="298"/>
    </row>
    <row r="623" ht="11.25">
      <c r="A623" s="298"/>
    </row>
    <row r="624" spans="1:2" ht="11.25">
      <c r="A624" s="310"/>
      <c r="B624" s="208"/>
    </row>
    <row r="625" ht="11.25">
      <c r="A625" s="298"/>
    </row>
    <row r="626" ht="11.25">
      <c r="A626" s="298"/>
    </row>
    <row r="627" spans="1:2" ht="11.25">
      <c r="A627" s="310"/>
      <c r="B627" s="208"/>
    </row>
    <row r="628" ht="11.25">
      <c r="A628" s="298"/>
    </row>
    <row r="629" ht="11.25">
      <c r="A629" s="298"/>
    </row>
    <row r="630" spans="1:2" ht="11.25">
      <c r="A630" s="310"/>
      <c r="B630" s="208"/>
    </row>
    <row r="631" ht="11.25">
      <c r="A631" s="298"/>
    </row>
    <row r="632" ht="11.25">
      <c r="A632" s="298"/>
    </row>
    <row r="633" spans="1:2" ht="11.25">
      <c r="A633" s="310"/>
      <c r="B633" s="208"/>
    </row>
    <row r="634" ht="11.25">
      <c r="A634" s="298"/>
    </row>
    <row r="635" ht="11.25">
      <c r="A635" s="298"/>
    </row>
    <row r="636" spans="1:2" ht="11.25">
      <c r="A636" s="310"/>
      <c r="B636" s="208"/>
    </row>
    <row r="637" ht="11.25">
      <c r="A637" s="298"/>
    </row>
    <row r="638" ht="11.25">
      <c r="A638" s="298"/>
    </row>
    <row r="639" spans="1:2" ht="11.25">
      <c r="A639" s="310"/>
      <c r="B639" s="208"/>
    </row>
    <row r="640" ht="11.25">
      <c r="B640" s="208"/>
    </row>
    <row r="641" ht="11.25">
      <c r="A641" s="298"/>
    </row>
    <row r="642" spans="1:2" ht="11.25">
      <c r="A642" s="310"/>
      <c r="B642" s="208"/>
    </row>
    <row r="643" spans="1:2" ht="11.25">
      <c r="A643" s="310"/>
      <c r="B643" s="208"/>
    </row>
    <row r="644" ht="11.25">
      <c r="A644" s="298"/>
    </row>
    <row r="645" spans="1:6" ht="11.25">
      <c r="A645" s="310"/>
      <c r="B645" s="208"/>
      <c r="D645" s="241"/>
      <c r="E645" s="241"/>
      <c r="F645" s="395"/>
    </row>
    <row r="646" spans="1:2" ht="11.25">
      <c r="A646" s="310"/>
      <c r="B646" s="208"/>
    </row>
    <row r="647" spans="1:2" ht="11.25">
      <c r="A647" s="289"/>
      <c r="B647" s="300"/>
    </row>
    <row r="648" spans="1:2" ht="11.25">
      <c r="A648" s="310"/>
      <c r="B648" s="208"/>
    </row>
    <row r="649" ht="11.25">
      <c r="A649" s="298"/>
    </row>
    <row r="650" spans="1:2" ht="11.25">
      <c r="A650" s="298"/>
      <c r="B650" s="300"/>
    </row>
    <row r="651" spans="1:2" ht="11.25">
      <c r="A651" s="298"/>
      <c r="B651" s="300"/>
    </row>
    <row r="652" ht="11.25">
      <c r="A652" s="298"/>
    </row>
    <row r="653" spans="1:2" ht="11.25">
      <c r="A653" s="310"/>
      <c r="B653" s="208"/>
    </row>
    <row r="654" spans="1:2" ht="11.25">
      <c r="A654" s="298"/>
      <c r="B654" s="300"/>
    </row>
    <row r="655" ht="11.25">
      <c r="A655" s="298"/>
    </row>
    <row r="656" spans="1:2" ht="11.25">
      <c r="A656" s="310"/>
      <c r="B656" s="208"/>
    </row>
    <row r="657" spans="1:2" ht="11.25">
      <c r="A657" s="298"/>
      <c r="B657" s="300"/>
    </row>
    <row r="658" ht="11.25">
      <c r="A658" s="298"/>
    </row>
    <row r="659" spans="1:2" ht="11.25">
      <c r="A659" s="310"/>
      <c r="B659" s="208"/>
    </row>
    <row r="660" spans="1:2" ht="11.25">
      <c r="A660" s="298"/>
      <c r="B660" s="300"/>
    </row>
    <row r="661" ht="11.25">
      <c r="A661" s="298"/>
    </row>
    <row r="662" spans="1:2" ht="11.25">
      <c r="A662" s="310"/>
      <c r="B662" s="208"/>
    </row>
    <row r="663" ht="11.25">
      <c r="A663" s="298"/>
    </row>
    <row r="664" ht="11.25">
      <c r="A664" s="298"/>
    </row>
    <row r="665" spans="1:2" ht="11.25">
      <c r="A665" s="310"/>
      <c r="B665" s="208"/>
    </row>
    <row r="666" ht="11.25">
      <c r="A666" s="298"/>
    </row>
    <row r="667" ht="11.25">
      <c r="A667" s="298"/>
    </row>
    <row r="668" spans="1:2" ht="11.25">
      <c r="A668" s="310"/>
      <c r="B668" s="208"/>
    </row>
    <row r="669" ht="11.25">
      <c r="A669" s="298"/>
    </row>
    <row r="670" spans="1:2" ht="11.25">
      <c r="A670" s="298"/>
      <c r="B670" s="310"/>
    </row>
    <row r="671" spans="1:2" ht="11.25">
      <c r="A671" s="310"/>
      <c r="B671" s="208"/>
    </row>
    <row r="672" spans="1:2" ht="11.25">
      <c r="A672" s="310"/>
      <c r="B672" s="208"/>
    </row>
    <row r="673" spans="1:2" ht="11.25">
      <c r="A673" s="310"/>
      <c r="B673" s="208"/>
    </row>
    <row r="674" ht="11.25">
      <c r="A674" s="298"/>
    </row>
    <row r="675" ht="11.25">
      <c r="A675" s="298"/>
    </row>
    <row r="676" spans="1:2" ht="11.25">
      <c r="A676" s="310"/>
      <c r="B676" s="208"/>
    </row>
    <row r="677" ht="11.25">
      <c r="A677" s="298"/>
    </row>
    <row r="678" ht="11.25">
      <c r="A678" s="298"/>
    </row>
    <row r="679" spans="1:2" ht="11.25">
      <c r="A679" s="310"/>
      <c r="B679" s="208"/>
    </row>
    <row r="680" spans="1:2" ht="11.25">
      <c r="A680" s="310"/>
      <c r="B680" s="208"/>
    </row>
    <row r="681" spans="1:2" ht="11.25">
      <c r="A681" s="310"/>
      <c r="B681" s="208"/>
    </row>
    <row r="682" spans="1:2" ht="11.25">
      <c r="A682" s="310"/>
      <c r="B682" s="208"/>
    </row>
    <row r="683" spans="1:2" ht="11.25">
      <c r="A683" s="310"/>
      <c r="B683" s="208"/>
    </row>
    <row r="684" spans="1:2" ht="11.25">
      <c r="A684" s="310"/>
      <c r="B684" s="208"/>
    </row>
    <row r="685" ht="11.25">
      <c r="A685" s="298"/>
    </row>
    <row r="686" spans="1:2" ht="11.25">
      <c r="A686" s="298"/>
      <c r="B686" s="208"/>
    </row>
    <row r="687" spans="1:2" ht="11.25">
      <c r="A687" s="312"/>
      <c r="B687" s="208"/>
    </row>
    <row r="688" spans="1:2" ht="11.25">
      <c r="A688" s="310"/>
      <c r="B688" s="208"/>
    </row>
    <row r="689" spans="1:2" ht="11.25">
      <c r="A689" s="310"/>
      <c r="B689" s="208"/>
    </row>
    <row r="690" spans="1:2" ht="11.25">
      <c r="A690" s="310"/>
      <c r="B690" s="208"/>
    </row>
    <row r="691" spans="1:2" ht="11.25">
      <c r="A691" s="310"/>
      <c r="B691" s="208"/>
    </row>
    <row r="692" spans="1:2" ht="11.25">
      <c r="A692" s="310"/>
      <c r="B692" s="208"/>
    </row>
    <row r="693" ht="11.25">
      <c r="A693" s="298"/>
    </row>
    <row r="694" ht="11.25">
      <c r="A694" s="298"/>
    </row>
    <row r="695" spans="1:2" ht="11.25">
      <c r="A695" s="310"/>
      <c r="B695" s="208"/>
    </row>
    <row r="696" ht="11.25">
      <c r="B696" s="208"/>
    </row>
    <row r="697" spans="1:2" ht="11.25">
      <c r="A697" s="298"/>
      <c r="B697" s="208"/>
    </row>
    <row r="698" spans="1:2" ht="11.25">
      <c r="A698" s="310"/>
      <c r="B698" s="208"/>
    </row>
    <row r="699" spans="1:2" ht="11.25">
      <c r="A699" s="310"/>
      <c r="B699" s="208"/>
    </row>
    <row r="700" spans="1:2" ht="11.25">
      <c r="A700" s="298"/>
      <c r="B700" s="208"/>
    </row>
    <row r="701" spans="1:6" ht="11.25">
      <c r="A701" s="310"/>
      <c r="B701" s="208"/>
      <c r="D701" s="241"/>
      <c r="E701" s="241"/>
      <c r="F701" s="395"/>
    </row>
    <row r="702" ht="11.25">
      <c r="B702" s="208"/>
    </row>
    <row r="703" spans="1:2" ht="11.25">
      <c r="A703" s="293"/>
      <c r="B703" s="300"/>
    </row>
    <row r="704" ht="11.25">
      <c r="B704" s="208"/>
    </row>
    <row r="705" spans="1:2" ht="11.25">
      <c r="A705" s="298"/>
      <c r="B705" s="300"/>
    </row>
    <row r="706" ht="11.25">
      <c r="A706" s="298"/>
    </row>
    <row r="707" ht="11.25">
      <c r="A707" s="298"/>
    </row>
    <row r="708" spans="1:2" ht="11.25">
      <c r="A708" s="310"/>
      <c r="B708" s="208"/>
    </row>
    <row r="709" spans="1:2" ht="11.25">
      <c r="A709" s="310"/>
      <c r="B709" s="208"/>
    </row>
    <row r="710" ht="11.25">
      <c r="A710" s="298"/>
    </row>
    <row r="711" ht="11.25">
      <c r="A711" s="298"/>
    </row>
    <row r="712" spans="1:2" ht="11.25">
      <c r="A712" s="310"/>
      <c r="B712" s="208"/>
    </row>
    <row r="713" spans="1:2" ht="11.25">
      <c r="A713" s="310"/>
      <c r="B713" s="208"/>
    </row>
    <row r="714" spans="1:2" ht="11.25">
      <c r="A714" s="310"/>
      <c r="B714" s="208"/>
    </row>
    <row r="715" spans="1:2" ht="11.25">
      <c r="A715" s="310"/>
      <c r="B715" s="208"/>
    </row>
    <row r="716" spans="1:2" ht="11.25">
      <c r="A716" s="310"/>
      <c r="B716" s="208"/>
    </row>
    <row r="717" ht="11.25">
      <c r="A717" s="298"/>
    </row>
    <row r="718" ht="11.25">
      <c r="A718" s="298"/>
    </row>
    <row r="719" spans="1:2" ht="11.25">
      <c r="A719" s="310"/>
      <c r="B719" s="208"/>
    </row>
    <row r="720" spans="1:2" ht="11.25">
      <c r="A720" s="310"/>
      <c r="B720" s="208"/>
    </row>
    <row r="721" spans="1:2" ht="11.25">
      <c r="A721" s="310"/>
      <c r="B721" s="208"/>
    </row>
    <row r="722" spans="1:6" ht="11.25">
      <c r="A722" s="310"/>
      <c r="B722" s="208"/>
      <c r="D722" s="241"/>
      <c r="E722" s="241"/>
      <c r="F722" s="395"/>
    </row>
    <row r="723" spans="1:2" ht="11.25">
      <c r="A723" s="310"/>
      <c r="B723" s="208"/>
    </row>
    <row r="724" spans="1:2" ht="11.25">
      <c r="A724" s="289"/>
      <c r="B724" s="300"/>
    </row>
    <row r="725" spans="1:2" ht="11.25">
      <c r="A725" s="310"/>
      <c r="B725" s="208"/>
    </row>
    <row r="726" spans="1:2" ht="11.25">
      <c r="A726" s="298"/>
      <c r="B726" s="300"/>
    </row>
    <row r="727" ht="11.25">
      <c r="A727" s="298"/>
    </row>
    <row r="728" ht="11.25">
      <c r="A728" s="298"/>
    </row>
    <row r="729" spans="1:2" ht="11.25">
      <c r="A729" s="310"/>
      <c r="B729" s="208"/>
    </row>
    <row r="730" spans="1:2" ht="11.25">
      <c r="A730" s="310"/>
      <c r="B730" s="208"/>
    </row>
    <row r="731" ht="11.25">
      <c r="A731" s="298"/>
    </row>
    <row r="732" spans="1:2" ht="11.25">
      <c r="A732" s="310"/>
      <c r="B732" s="208"/>
    </row>
    <row r="733" ht="11.25">
      <c r="A733" s="298"/>
    </row>
    <row r="734" ht="11.25">
      <c r="A734" s="298"/>
    </row>
    <row r="735" spans="1:2" ht="11.25">
      <c r="A735" s="310"/>
      <c r="B735" s="208"/>
    </row>
    <row r="736" spans="1:2" ht="11.25">
      <c r="A736" s="310"/>
      <c r="B736" s="208"/>
    </row>
    <row r="737" ht="11.25">
      <c r="A737" s="298"/>
    </row>
    <row r="738" ht="11.25">
      <c r="A738" s="298"/>
    </row>
    <row r="739" spans="1:2" ht="11.25">
      <c r="A739" s="310"/>
      <c r="B739" s="208"/>
    </row>
    <row r="740" spans="1:6" ht="11.25">
      <c r="A740" s="305"/>
      <c r="D740" s="241"/>
      <c r="E740" s="241"/>
      <c r="F740" s="395"/>
    </row>
    <row r="742" spans="1:6" ht="11.25">
      <c r="A742" s="289"/>
      <c r="B742" s="300"/>
      <c r="C742" s="301"/>
      <c r="D742" s="276"/>
      <c r="E742" s="276"/>
      <c r="F742" s="393"/>
    </row>
    <row r="744" spans="1:3" ht="11.25">
      <c r="A744" s="289"/>
      <c r="B744" s="290"/>
      <c r="C744" s="301"/>
    </row>
    <row r="747" spans="1:2" ht="11.25">
      <c r="A747" s="302"/>
      <c r="B747" s="290"/>
    </row>
    <row r="749" spans="1:2" ht="11.25">
      <c r="A749" s="302"/>
      <c r="B749" s="290"/>
    </row>
    <row r="750" spans="4:6" ht="11.25">
      <c r="D750" s="292"/>
      <c r="E750" s="292"/>
      <c r="F750" s="392"/>
    </row>
    <row r="751" spans="1:2" ht="11.25">
      <c r="A751" s="293"/>
      <c r="B751" s="294"/>
    </row>
    <row r="752" spans="1:6" ht="11.25">
      <c r="A752" s="295"/>
      <c r="B752" s="296"/>
      <c r="D752" s="276"/>
      <c r="E752" s="276"/>
      <c r="F752" s="393"/>
    </row>
    <row r="754" spans="1:6" ht="11.25">
      <c r="A754" s="289"/>
      <c r="B754" s="290"/>
      <c r="C754" s="297"/>
      <c r="D754" s="276"/>
      <c r="E754" s="276"/>
      <c r="F754" s="393"/>
    </row>
    <row r="756" spans="1:2" ht="11.25">
      <c r="A756" s="289"/>
      <c r="B756" s="290"/>
    </row>
    <row r="757" spans="4:6" ht="11.25">
      <c r="D757" s="292"/>
      <c r="E757" s="292"/>
      <c r="F757" s="392"/>
    </row>
    <row r="758" spans="1:2" ht="11.25">
      <c r="A758" s="293"/>
      <c r="B758" s="294"/>
    </row>
    <row r="759" spans="1:6" ht="11.25">
      <c r="A759" s="295"/>
      <c r="B759" s="296"/>
      <c r="D759" s="276"/>
      <c r="E759" s="276"/>
      <c r="F759" s="393"/>
    </row>
    <row r="761" spans="1:6" ht="11.25">
      <c r="A761" s="289"/>
      <c r="B761" s="290"/>
      <c r="C761" s="297"/>
      <c r="D761" s="276"/>
      <c r="E761" s="276"/>
      <c r="F761" s="393"/>
    </row>
    <row r="763" spans="1:2" ht="11.25">
      <c r="A763" s="289"/>
      <c r="B763" s="290"/>
    </row>
    <row r="764" spans="4:6" ht="11.25">
      <c r="D764" s="292"/>
      <c r="E764" s="292"/>
      <c r="F764" s="392"/>
    </row>
    <row r="765" spans="1:2" ht="11.25">
      <c r="A765" s="293"/>
      <c r="B765" s="294"/>
    </row>
    <row r="766" spans="1:6" ht="11.25">
      <c r="A766" s="295"/>
      <c r="B766" s="296"/>
      <c r="D766" s="276"/>
      <c r="E766" s="276"/>
      <c r="F766" s="393"/>
    </row>
    <row r="768" spans="1:6" ht="11.25">
      <c r="A768" s="289"/>
      <c r="B768" s="290"/>
      <c r="C768" s="297"/>
      <c r="D768" s="276"/>
      <c r="E768" s="276"/>
      <c r="F768" s="393"/>
    </row>
    <row r="770" spans="1:2" ht="11.25">
      <c r="A770" s="289"/>
      <c r="B770" s="290"/>
    </row>
    <row r="771" spans="4:6" ht="11.25">
      <c r="D771" s="292"/>
      <c r="E771" s="292"/>
      <c r="F771" s="392"/>
    </row>
    <row r="772" spans="1:6" ht="11.25">
      <c r="A772" s="293"/>
      <c r="B772" s="294"/>
      <c r="D772" s="292"/>
      <c r="E772" s="292"/>
      <c r="F772" s="392"/>
    </row>
    <row r="773" spans="1:6" ht="11.25">
      <c r="A773" s="295"/>
      <c r="B773" s="296"/>
      <c r="D773" s="292"/>
      <c r="E773" s="292"/>
      <c r="F773" s="392"/>
    </row>
    <row r="774" spans="1:6" ht="11.25">
      <c r="A774" s="295"/>
      <c r="B774" s="296"/>
      <c r="D774" s="292"/>
      <c r="E774" s="292"/>
      <c r="F774" s="392"/>
    </row>
    <row r="775" spans="1:6" ht="11.25">
      <c r="A775" s="295"/>
      <c r="B775" s="296"/>
      <c r="D775" s="292"/>
      <c r="E775" s="292"/>
      <c r="F775" s="392"/>
    </row>
    <row r="776" spans="1:2" ht="11.25">
      <c r="A776" s="295"/>
      <c r="B776" s="296"/>
    </row>
    <row r="777" spans="1:6" ht="11.25">
      <c r="A777" s="295"/>
      <c r="B777" s="296"/>
      <c r="D777" s="276"/>
      <c r="E777" s="276"/>
      <c r="F777" s="393"/>
    </row>
    <row r="779" spans="1:6" ht="11.25">
      <c r="A779" s="289"/>
      <c r="B779" s="290"/>
      <c r="C779" s="297"/>
      <c r="D779" s="276"/>
      <c r="E779" s="276"/>
      <c r="F779" s="393"/>
    </row>
    <row r="781" spans="1:2" ht="11.25">
      <c r="A781" s="289"/>
      <c r="B781" s="290"/>
    </row>
    <row r="782" spans="4:6" ht="11.25">
      <c r="D782" s="292"/>
      <c r="E782" s="292"/>
      <c r="F782" s="392"/>
    </row>
    <row r="783" spans="1:6" ht="11.25">
      <c r="A783" s="293"/>
      <c r="B783" s="294"/>
      <c r="D783" s="292"/>
      <c r="E783" s="292"/>
      <c r="F783" s="392"/>
    </row>
    <row r="784" spans="1:2" ht="11.25">
      <c r="A784" s="295"/>
      <c r="B784" s="296"/>
    </row>
    <row r="785" spans="1:6" ht="11.25">
      <c r="A785" s="295"/>
      <c r="B785" s="296"/>
      <c r="D785" s="276"/>
      <c r="E785" s="276"/>
      <c r="F785" s="393"/>
    </row>
    <row r="787" spans="1:6" ht="11.25">
      <c r="A787" s="289"/>
      <c r="B787" s="290"/>
      <c r="C787" s="297"/>
      <c r="D787" s="276"/>
      <c r="E787" s="276"/>
      <c r="F787" s="393"/>
    </row>
    <row r="789" spans="1:2" ht="11.25">
      <c r="A789" s="289"/>
      <c r="B789" s="290"/>
    </row>
    <row r="790" spans="4:6" ht="11.25">
      <c r="D790" s="292"/>
      <c r="E790" s="292"/>
      <c r="F790" s="392"/>
    </row>
    <row r="791" spans="1:6" ht="11.25">
      <c r="A791" s="293"/>
      <c r="B791" s="294"/>
      <c r="D791" s="292"/>
      <c r="E791" s="292"/>
      <c r="F791" s="392"/>
    </row>
    <row r="792" spans="1:2" ht="11.25">
      <c r="A792" s="295"/>
      <c r="B792" s="296"/>
    </row>
    <row r="793" spans="1:6" ht="11.25">
      <c r="A793" s="295"/>
      <c r="B793" s="296"/>
      <c r="D793" s="276"/>
      <c r="E793" s="276"/>
      <c r="F793" s="393"/>
    </row>
    <row r="795" spans="1:6" ht="11.25">
      <c r="A795" s="289"/>
      <c r="B795" s="290"/>
      <c r="C795" s="297"/>
      <c r="D795" s="276"/>
      <c r="E795" s="276"/>
      <c r="F795" s="393"/>
    </row>
    <row r="797" spans="1:2" ht="11.25">
      <c r="A797" s="289"/>
      <c r="B797" s="290"/>
    </row>
    <row r="798" spans="4:6" ht="11.25">
      <c r="D798" s="292"/>
      <c r="E798" s="292"/>
      <c r="F798" s="392"/>
    </row>
    <row r="799" spans="1:6" ht="11.25">
      <c r="A799" s="293"/>
      <c r="B799" s="294"/>
      <c r="D799" s="292"/>
      <c r="E799" s="292"/>
      <c r="F799" s="392"/>
    </row>
    <row r="800" spans="1:6" ht="11.25">
      <c r="A800" s="295"/>
      <c r="B800" s="296"/>
      <c r="D800" s="292"/>
      <c r="E800" s="292"/>
      <c r="F800" s="392"/>
    </row>
    <row r="801" spans="1:6" ht="11.25">
      <c r="A801" s="295"/>
      <c r="B801" s="296"/>
      <c r="D801" s="292"/>
      <c r="E801" s="292"/>
      <c r="F801" s="392"/>
    </row>
    <row r="802" spans="1:6" ht="11.25">
      <c r="A802" s="295"/>
      <c r="B802" s="296"/>
      <c r="D802" s="292"/>
      <c r="E802" s="292"/>
      <c r="F802" s="392"/>
    </row>
    <row r="803" spans="1:6" ht="11.25">
      <c r="A803" s="295"/>
      <c r="B803" s="296"/>
      <c r="D803" s="292"/>
      <c r="E803" s="292"/>
      <c r="F803" s="392"/>
    </row>
    <row r="804" spans="1:6" ht="11.25">
      <c r="A804" s="295"/>
      <c r="B804" s="296"/>
      <c r="D804" s="292"/>
      <c r="E804" s="292"/>
      <c r="F804" s="392"/>
    </row>
    <row r="805" spans="1:6" ht="11.25">
      <c r="A805" s="295"/>
      <c r="B805" s="296"/>
      <c r="D805" s="292"/>
      <c r="E805" s="292"/>
      <c r="F805" s="392"/>
    </row>
    <row r="806" spans="1:6" ht="11.25">
      <c r="A806" s="295"/>
      <c r="B806" s="296"/>
      <c r="D806" s="292"/>
      <c r="E806" s="292"/>
      <c r="F806" s="392"/>
    </row>
    <row r="807" spans="1:6" ht="11.25">
      <c r="A807" s="295"/>
      <c r="B807" s="296"/>
      <c r="D807" s="292"/>
      <c r="E807" s="292"/>
      <c r="F807" s="392"/>
    </row>
    <row r="808" spans="1:2" ht="11.25">
      <c r="A808" s="295"/>
      <c r="B808" s="296"/>
    </row>
    <row r="809" spans="1:6" ht="11.25">
      <c r="A809" s="295"/>
      <c r="B809" s="296"/>
      <c r="D809" s="276"/>
      <c r="E809" s="276"/>
      <c r="F809" s="393"/>
    </row>
    <row r="811" spans="1:6" ht="11.25">
      <c r="A811" s="289"/>
      <c r="B811" s="290"/>
      <c r="C811" s="297"/>
      <c r="D811" s="276"/>
      <c r="E811" s="276"/>
      <c r="F811" s="393"/>
    </row>
    <row r="813" spans="1:2" ht="11.25">
      <c r="A813" s="289"/>
      <c r="B813" s="290"/>
    </row>
    <row r="814" spans="4:6" ht="11.25">
      <c r="D814" s="292"/>
      <c r="E814" s="292"/>
      <c r="F814" s="392"/>
    </row>
    <row r="815" spans="1:6" ht="11.25">
      <c r="A815" s="293"/>
      <c r="B815" s="294"/>
      <c r="D815" s="292"/>
      <c r="E815" s="292"/>
      <c r="F815" s="392"/>
    </row>
    <row r="816" spans="1:6" ht="11.25">
      <c r="A816" s="295"/>
      <c r="B816" s="296"/>
      <c r="D816" s="292"/>
      <c r="E816" s="292"/>
      <c r="F816" s="392"/>
    </row>
    <row r="817" spans="1:6" ht="11.25">
      <c r="A817" s="295"/>
      <c r="B817" s="296"/>
      <c r="D817" s="292"/>
      <c r="E817" s="292"/>
      <c r="F817" s="392"/>
    </row>
    <row r="818" spans="1:6" ht="11.25">
      <c r="A818" s="295"/>
      <c r="B818" s="296"/>
      <c r="D818" s="292"/>
      <c r="E818" s="292"/>
      <c r="F818" s="392"/>
    </row>
    <row r="819" spans="1:6" ht="11.25">
      <c r="A819" s="295"/>
      <c r="B819" s="296"/>
      <c r="D819" s="292"/>
      <c r="E819" s="292"/>
      <c r="F819" s="392"/>
    </row>
    <row r="820" spans="1:2" ht="11.25">
      <c r="A820" s="295"/>
      <c r="B820" s="296"/>
    </row>
    <row r="821" spans="1:6" ht="11.25">
      <c r="A821" s="295"/>
      <c r="B821" s="296"/>
      <c r="D821" s="276"/>
      <c r="E821" s="276"/>
      <c r="F821" s="393"/>
    </row>
    <row r="823" spans="1:6" ht="11.25">
      <c r="A823" s="289"/>
      <c r="B823" s="290"/>
      <c r="C823" s="297"/>
      <c r="D823" s="276"/>
      <c r="E823" s="276"/>
      <c r="F823" s="393"/>
    </row>
    <row r="825" spans="1:2" ht="11.25">
      <c r="A825" s="289"/>
      <c r="B825" s="290"/>
    </row>
    <row r="826" spans="4:6" ht="11.25">
      <c r="D826" s="292"/>
      <c r="E826" s="292"/>
      <c r="F826" s="392"/>
    </row>
    <row r="827" spans="1:6" ht="11.25">
      <c r="A827" s="293"/>
      <c r="B827" s="294"/>
      <c r="D827" s="292"/>
      <c r="E827" s="292"/>
      <c r="F827" s="392"/>
    </row>
    <row r="828" spans="1:6" ht="11.25">
      <c r="A828" s="295"/>
      <c r="B828" s="296"/>
      <c r="D828" s="292"/>
      <c r="E828" s="292"/>
      <c r="F828" s="392"/>
    </row>
    <row r="829" spans="1:2" ht="11.25">
      <c r="A829" s="295"/>
      <c r="B829" s="296"/>
    </row>
    <row r="830" spans="1:2" ht="11.25">
      <c r="A830" s="295"/>
      <c r="B830" s="296"/>
    </row>
    <row r="831" spans="4:6" ht="11.25">
      <c r="D831" s="276"/>
      <c r="E831" s="276"/>
      <c r="F831" s="393"/>
    </row>
    <row r="833" spans="1:6" ht="11.25">
      <c r="A833" s="289"/>
      <c r="B833" s="290"/>
      <c r="C833" s="297"/>
      <c r="D833" s="276"/>
      <c r="E833" s="276"/>
      <c r="F833" s="393"/>
    </row>
    <row r="835" spans="1:2" ht="11.25">
      <c r="A835" s="289"/>
      <c r="B835" s="290"/>
    </row>
    <row r="836" spans="4:6" ht="11.25">
      <c r="D836" s="292"/>
      <c r="E836" s="292"/>
      <c r="F836" s="392"/>
    </row>
    <row r="837" spans="1:2" ht="11.25">
      <c r="A837" s="293"/>
      <c r="B837" s="294"/>
    </row>
    <row r="838" spans="1:6" ht="11.25">
      <c r="A838" s="295"/>
      <c r="B838" s="296"/>
      <c r="D838" s="276"/>
      <c r="E838" s="276"/>
      <c r="F838" s="393"/>
    </row>
    <row r="840" spans="1:6" ht="11.25">
      <c r="A840" s="289"/>
      <c r="B840" s="290"/>
      <c r="C840" s="297"/>
      <c r="D840" s="276"/>
      <c r="E840" s="276"/>
      <c r="F840" s="393"/>
    </row>
    <row r="842" spans="1:2" ht="11.25">
      <c r="A842" s="289"/>
      <c r="B842" s="290"/>
    </row>
    <row r="843" spans="4:6" ht="11.25">
      <c r="D843" s="292"/>
      <c r="E843" s="292"/>
      <c r="F843" s="392"/>
    </row>
    <row r="844" spans="1:6" ht="11.25">
      <c r="A844" s="293"/>
      <c r="B844" s="294"/>
      <c r="D844" s="292"/>
      <c r="E844" s="292"/>
      <c r="F844" s="392"/>
    </row>
    <row r="845" spans="1:2" ht="11.25">
      <c r="A845" s="295"/>
      <c r="B845" s="296"/>
    </row>
    <row r="846" spans="1:6" ht="11.25">
      <c r="A846" s="295"/>
      <c r="B846" s="296"/>
      <c r="D846" s="276"/>
      <c r="E846" s="276"/>
      <c r="F846" s="393"/>
    </row>
    <row r="848" spans="1:6" ht="11.25">
      <c r="A848" s="289"/>
      <c r="B848" s="290"/>
      <c r="C848" s="297"/>
      <c r="D848" s="276"/>
      <c r="E848" s="276"/>
      <c r="F848" s="393"/>
    </row>
    <row r="850" spans="1:2" ht="11.25">
      <c r="A850" s="289"/>
      <c r="B850" s="290"/>
    </row>
    <row r="851" spans="4:6" ht="11.25">
      <c r="D851" s="292"/>
      <c r="E851" s="292"/>
      <c r="F851" s="392"/>
    </row>
    <row r="852" spans="1:6" ht="11.25">
      <c r="A852" s="293"/>
      <c r="B852" s="294"/>
      <c r="D852" s="292"/>
      <c r="E852" s="292"/>
      <c r="F852" s="392"/>
    </row>
    <row r="853" spans="1:6" ht="11.25">
      <c r="A853" s="295"/>
      <c r="B853" s="296"/>
      <c r="D853" s="292"/>
      <c r="E853" s="292"/>
      <c r="F853" s="392"/>
    </row>
    <row r="854" spans="1:6" ht="11.25">
      <c r="A854" s="295"/>
      <c r="B854" s="296"/>
      <c r="D854" s="292"/>
      <c r="E854" s="292"/>
      <c r="F854" s="392"/>
    </row>
    <row r="855" spans="1:6" ht="11.25">
      <c r="A855" s="295"/>
      <c r="B855" s="296"/>
      <c r="D855" s="292"/>
      <c r="E855" s="292"/>
      <c r="F855" s="392"/>
    </row>
    <row r="856" spans="1:6" ht="11.25">
      <c r="A856" s="295"/>
      <c r="B856" s="296"/>
      <c r="D856" s="292"/>
      <c r="E856" s="292"/>
      <c r="F856" s="392"/>
    </row>
    <row r="857" spans="1:6" ht="11.25">
      <c r="A857" s="295"/>
      <c r="B857" s="296"/>
      <c r="D857" s="292"/>
      <c r="E857" s="292"/>
      <c r="F857" s="392"/>
    </row>
    <row r="858" spans="1:6" ht="11.25">
      <c r="A858" s="295"/>
      <c r="B858" s="296"/>
      <c r="D858" s="292"/>
      <c r="E858" s="292"/>
      <c r="F858" s="392"/>
    </row>
    <row r="859" spans="1:6" ht="11.25">
      <c r="A859" s="295"/>
      <c r="B859" s="296"/>
      <c r="D859" s="292"/>
      <c r="E859" s="292"/>
      <c r="F859" s="392"/>
    </row>
    <row r="860" spans="1:6" ht="11.25">
      <c r="A860" s="295"/>
      <c r="B860" s="296"/>
      <c r="D860" s="292"/>
      <c r="E860" s="292"/>
      <c r="F860" s="392"/>
    </row>
    <row r="861" spans="1:6" ht="11.25">
      <c r="A861" s="295"/>
      <c r="B861" s="296"/>
      <c r="D861" s="292"/>
      <c r="E861" s="292"/>
      <c r="F861" s="392"/>
    </row>
    <row r="862" spans="1:2" ht="11.25">
      <c r="A862" s="295"/>
      <c r="B862" s="296"/>
    </row>
    <row r="863" spans="1:2" ht="11.25">
      <c r="A863" s="295"/>
      <c r="B863" s="296"/>
    </row>
    <row r="864" spans="4:6" ht="11.25">
      <c r="D864" s="276"/>
      <c r="E864" s="276"/>
      <c r="F864" s="393"/>
    </row>
    <row r="866" spans="1:6" ht="11.25">
      <c r="A866" s="289"/>
      <c r="B866" s="290"/>
      <c r="C866" s="297"/>
      <c r="D866" s="276"/>
      <c r="E866" s="276"/>
      <c r="F866" s="393"/>
    </row>
    <row r="868" spans="1:2" ht="11.25">
      <c r="A868" s="289"/>
      <c r="B868" s="290"/>
    </row>
  </sheetData>
  <sheetProtection/>
  <mergeCells count="1">
    <mergeCell ref="A1:L1"/>
  </mergeCells>
  <printOptions horizontalCentered="1"/>
  <pageMargins left="0.1968503937007874" right="0.1968503937007874" top="0.15748031496062992" bottom="0.24" header="0.15748031496062992" footer="0.14"/>
  <pageSetup firstPageNumber="8" useFirstPageNumber="1" fitToHeight="0" fitToWidth="1" horizontalDpi="600" verticalDpi="600" orientation="landscape" paperSize="9" scale="72" r:id="rId1"/>
  <ignoredErrors>
    <ignoredError sqref="H4:J5 C460:F460 K4:K5 H322:H326 H344 H358:H359 H340:H341 H282:H308 H264:J279 H256:J263 K263:K279 H253:J255 H232:K252 K253:K255 H208:J231 H182:J186 H178:J181 H187:J206 H157:J175 H152:J156 H113:H123 H130:H133 H87:J102 H105 H103:H104 H63:J82 H56:J58 H40:H52 H24:J35 H18:J20 H8:J13 I40:J52 K44:K58 K63:K65 K70:K82 K87:K102 H136:H151 J131:J133 I136:J151 I134:K135 K136:K151 I131:I133 K131:K133 K152:K168 K182:K186 K173:K181 K187:K199 K206:K222 K226:K231 K32:K42 K20:K31 K8:K19 H7:J7 H6 J6 I6 K6" formula="1"/>
    <ignoredError sqref="H124:H129 K103 I103:I104 J103:J104 J113:J114 I105:J105 K105 I106:K112 K113:K114 I113:I114" evalError="1" formula="1"/>
    <ignoredError sqref="K104:L104 L113:L114 L106:L112 L105 L103" evalError="1"/>
    <ignoredError sqref="A14:A22 A27:A37 A38:A54 A59:A61 A85:A92 A134:A149 A154:A170 A176:A203 A217:A2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52"/>
  <sheetViews>
    <sheetView zoomScale="94" zoomScaleNormal="94" zoomScalePageLayoutView="0" workbookViewId="0" topLeftCell="A1">
      <selection activeCell="P15" sqref="P1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47.57421875" style="0" customWidth="1"/>
    <col min="6" max="6" width="21.421875" style="3" bestFit="1" customWidth="1"/>
    <col min="7" max="7" width="21.421875" style="0" bestFit="1" customWidth="1"/>
    <col min="8" max="8" width="19.421875" style="0" bestFit="1" customWidth="1"/>
    <col min="9" max="9" width="0" style="0" hidden="1" customWidth="1"/>
    <col min="10" max="10" width="9.57421875" style="0" customWidth="1"/>
    <col min="11" max="11" width="18.421875" style="0" bestFit="1" customWidth="1"/>
    <col min="12" max="12" width="8.8515625" style="0" customWidth="1"/>
    <col min="13" max="13" width="18.421875" style="0" bestFit="1" customWidth="1"/>
  </cols>
  <sheetData>
    <row r="1" spans="1:14" ht="22.5" customHeight="1">
      <c r="A1" s="557" t="s">
        <v>306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</row>
    <row r="2" spans="1:14" ht="22.5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</row>
    <row r="3" spans="1:14" s="35" customFormat="1" ht="24" customHeight="1">
      <c r="A3" s="570" t="s">
        <v>82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</row>
    <row r="4" spans="1:14" s="3" customFormat="1" ht="24" customHeight="1">
      <c r="A4" s="570" t="s">
        <v>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</row>
    <row r="5" spans="1:14" s="3" customFormat="1" ht="22.5" customHeight="1">
      <c r="A5" s="57"/>
      <c r="B5" s="55"/>
      <c r="C5" s="55"/>
      <c r="D5" s="55"/>
      <c r="E5" s="55"/>
      <c r="F5" s="55"/>
      <c r="G5" s="56"/>
      <c r="H5" s="315"/>
      <c r="I5" s="315"/>
      <c r="J5" s="315"/>
      <c r="K5" s="315"/>
      <c r="L5" s="314"/>
      <c r="M5" s="315"/>
      <c r="N5" s="121" t="s">
        <v>308</v>
      </c>
    </row>
    <row r="6" spans="1:14" s="3" customFormat="1" ht="39.75" customHeight="1">
      <c r="A6" s="81"/>
      <c r="B6" s="82"/>
      <c r="C6" s="82"/>
      <c r="D6" s="83"/>
      <c r="E6" s="93"/>
      <c r="F6" s="149" t="s">
        <v>284</v>
      </c>
      <c r="G6" s="192" t="s">
        <v>318</v>
      </c>
      <c r="H6" s="192" t="s">
        <v>319</v>
      </c>
      <c r="I6" s="192" t="s">
        <v>271</v>
      </c>
      <c r="J6" s="192" t="s">
        <v>314</v>
      </c>
      <c r="K6" s="192" t="s">
        <v>304</v>
      </c>
      <c r="L6" s="192" t="s">
        <v>272</v>
      </c>
      <c r="M6" s="192" t="s">
        <v>305</v>
      </c>
      <c r="N6" s="192" t="s">
        <v>282</v>
      </c>
    </row>
    <row r="7" spans="1:14" s="3" customFormat="1" ht="22.5" customHeight="1">
      <c r="A7" s="561" t="s">
        <v>35</v>
      </c>
      <c r="B7" s="562"/>
      <c r="C7" s="562"/>
      <c r="D7" s="562"/>
      <c r="E7" s="563"/>
      <c r="F7" s="71">
        <v>32784756408</v>
      </c>
      <c r="G7" s="71">
        <v>33385693000</v>
      </c>
      <c r="H7" s="399" t="e">
        <f>bilanca!#REF!*bilanca!#REF!</f>
        <v>#REF!</v>
      </c>
      <c r="I7" s="360" t="e">
        <f>H7/#REF!*100</f>
        <v>#REF!</v>
      </c>
      <c r="J7" s="360" t="e">
        <f>H7/G7*100</f>
        <v>#REF!</v>
      </c>
      <c r="K7" s="399" t="e">
        <f>bilanca!F7*bilanca!#REF!</f>
        <v>#REF!</v>
      </c>
      <c r="L7" s="360" t="e">
        <f aca="true" t="shared" si="0" ref="L7:L13">K7/H7*100</f>
        <v>#REF!</v>
      </c>
      <c r="M7" s="399" t="e">
        <f>bilanca!I7*bilanca!#REF!</f>
        <v>#REF!</v>
      </c>
      <c r="N7" s="360" t="e">
        <f aca="true" t="shared" si="1" ref="N7:N12">M7/K7*100</f>
        <v>#REF!</v>
      </c>
    </row>
    <row r="8" spans="1:14" s="3" customFormat="1" ht="22.5" customHeight="1">
      <c r="A8" s="559" t="s">
        <v>32</v>
      </c>
      <c r="B8" s="560"/>
      <c r="C8" s="560"/>
      <c r="D8" s="560"/>
      <c r="E8" s="560"/>
      <c r="F8" s="71">
        <v>1485703</v>
      </c>
      <c r="G8" s="71">
        <v>2009000</v>
      </c>
      <c r="H8" s="399" t="e">
        <f>bilanca!#REF!*bilanca!#REF!</f>
        <v>#REF!</v>
      </c>
      <c r="I8" s="360" t="e">
        <f>H8/#REF!*100</f>
        <v>#REF!</v>
      </c>
      <c r="J8" s="360" t="e">
        <f aca="true" t="shared" si="2" ref="J8:J13">H8/G8*100</f>
        <v>#REF!</v>
      </c>
      <c r="K8" s="399" t="e">
        <f>bilanca!F8*bilanca!#REF!</f>
        <v>#REF!</v>
      </c>
      <c r="L8" s="360" t="e">
        <f t="shared" si="0"/>
        <v>#REF!</v>
      </c>
      <c r="M8" s="399" t="e">
        <f>bilanca!I8*bilanca!#REF!</f>
        <v>#REF!</v>
      </c>
      <c r="N8" s="360" t="e">
        <f t="shared" si="1"/>
        <v>#REF!</v>
      </c>
    </row>
    <row r="9" spans="1:14" s="3" customFormat="1" ht="22.5" customHeight="1">
      <c r="A9" s="567" t="s">
        <v>186</v>
      </c>
      <c r="B9" s="568"/>
      <c r="C9" s="568"/>
      <c r="D9" s="568"/>
      <c r="E9" s="569"/>
      <c r="F9" s="71">
        <v>32786242111</v>
      </c>
      <c r="G9" s="71">
        <v>33387702000</v>
      </c>
      <c r="H9" s="399" t="e">
        <f>bilanca!#REF!*bilanca!#REF!</f>
        <v>#REF!</v>
      </c>
      <c r="I9" s="360" t="e">
        <f>H9/#REF!*100</f>
        <v>#REF!</v>
      </c>
      <c r="J9" s="360" t="e">
        <f t="shared" si="2"/>
        <v>#REF!</v>
      </c>
      <c r="K9" s="399" t="e">
        <f>bilanca!F9*bilanca!#REF!</f>
        <v>#REF!</v>
      </c>
      <c r="L9" s="360" t="e">
        <f t="shared" si="0"/>
        <v>#REF!</v>
      </c>
      <c r="M9" s="399" t="e">
        <f>bilanca!I9*bilanca!#REF!</f>
        <v>#REF!</v>
      </c>
      <c r="N9" s="360" t="e">
        <f t="shared" si="1"/>
        <v>#REF!</v>
      </c>
    </row>
    <row r="10" spans="1:14" s="3" customFormat="1" ht="22.5" customHeight="1">
      <c r="A10" s="564" t="s">
        <v>84</v>
      </c>
      <c r="B10" s="565"/>
      <c r="C10" s="565"/>
      <c r="D10" s="565"/>
      <c r="E10" s="566"/>
      <c r="F10" s="73">
        <v>32588538333</v>
      </c>
      <c r="G10" s="73">
        <v>32909538000</v>
      </c>
      <c r="H10" s="399" t="e">
        <f>bilanca!#REF!*bilanca!#REF!</f>
        <v>#REF!</v>
      </c>
      <c r="I10" s="360" t="e">
        <f>H10/#REF!*100</f>
        <v>#REF!</v>
      </c>
      <c r="J10" s="360" t="e">
        <f t="shared" si="2"/>
        <v>#REF!</v>
      </c>
      <c r="K10" s="399" t="e">
        <f>bilanca!F10*bilanca!#REF!</f>
        <v>#REF!</v>
      </c>
      <c r="L10" s="360" t="e">
        <f t="shared" si="0"/>
        <v>#REF!</v>
      </c>
      <c r="M10" s="399" t="e">
        <f>bilanca!I10*bilanca!#REF!</f>
        <v>#REF!</v>
      </c>
      <c r="N10" s="360" t="e">
        <f t="shared" si="1"/>
        <v>#REF!</v>
      </c>
    </row>
    <row r="11" spans="1:14" s="3" customFormat="1" ht="22.5" customHeight="1">
      <c r="A11" s="559" t="s">
        <v>33</v>
      </c>
      <c r="B11" s="560"/>
      <c r="C11" s="560"/>
      <c r="D11" s="560"/>
      <c r="E11" s="560"/>
      <c r="F11" s="73">
        <v>15465508</v>
      </c>
      <c r="G11" s="73">
        <v>128164000</v>
      </c>
      <c r="H11" s="399" t="e">
        <f>bilanca!#REF!*bilanca!#REF!</f>
        <v>#REF!</v>
      </c>
      <c r="I11" s="360" t="e">
        <f>H11/#REF!*100</f>
        <v>#REF!</v>
      </c>
      <c r="J11" s="360" t="e">
        <f t="shared" si="2"/>
        <v>#REF!</v>
      </c>
      <c r="K11" s="399" t="e">
        <f>bilanca!F11*bilanca!#REF!</f>
        <v>#REF!</v>
      </c>
      <c r="L11" s="360" t="e">
        <f t="shared" si="0"/>
        <v>#REF!</v>
      </c>
      <c r="M11" s="399" t="e">
        <f>bilanca!I11*bilanca!#REF!</f>
        <v>#REF!</v>
      </c>
      <c r="N11" s="360" t="e">
        <f t="shared" si="1"/>
        <v>#REF!</v>
      </c>
    </row>
    <row r="12" spans="1:14" s="3" customFormat="1" ht="22.5" customHeight="1">
      <c r="A12" s="100" t="s">
        <v>187</v>
      </c>
      <c r="B12" s="97"/>
      <c r="C12" s="98"/>
      <c r="D12" s="98"/>
      <c r="E12" s="99"/>
      <c r="F12" s="73">
        <v>32604003841</v>
      </c>
      <c r="G12" s="73">
        <v>33037702000</v>
      </c>
      <c r="H12" s="399" t="e">
        <f>bilanca!#REF!*bilanca!#REF!</f>
        <v>#REF!</v>
      </c>
      <c r="I12" s="360" t="e">
        <f>H12/#REF!*100</f>
        <v>#REF!</v>
      </c>
      <c r="J12" s="360" t="e">
        <f t="shared" si="2"/>
        <v>#REF!</v>
      </c>
      <c r="K12" s="399" t="e">
        <f>bilanca!F12*bilanca!#REF!</f>
        <v>#REF!</v>
      </c>
      <c r="L12" s="360" t="e">
        <f t="shared" si="0"/>
        <v>#REF!</v>
      </c>
      <c r="M12" s="399" t="e">
        <f>bilanca!I12*bilanca!#REF!</f>
        <v>#REF!</v>
      </c>
      <c r="N12" s="360" t="e">
        <f t="shared" si="1"/>
        <v>#REF!</v>
      </c>
    </row>
    <row r="13" spans="1:14" s="3" customFormat="1" ht="25.5" customHeight="1">
      <c r="A13" s="564" t="s">
        <v>34</v>
      </c>
      <c r="B13" s="565"/>
      <c r="C13" s="565"/>
      <c r="D13" s="565"/>
      <c r="E13" s="565"/>
      <c r="F13" s="73">
        <v>182238270</v>
      </c>
      <c r="G13" s="73">
        <v>350000000</v>
      </c>
      <c r="H13" s="399" t="e">
        <f>bilanca!#REF!*bilanca!#REF!</f>
        <v>#REF!</v>
      </c>
      <c r="I13" s="360" t="e">
        <f>H13/#REF!*100</f>
        <v>#REF!</v>
      </c>
      <c r="J13" s="360" t="e">
        <f t="shared" si="2"/>
        <v>#REF!</v>
      </c>
      <c r="K13" s="399" t="e">
        <f>bilanca!F13*bilanca!#REF!</f>
        <v>#REF!</v>
      </c>
      <c r="L13" s="360" t="e">
        <f t="shared" si="0"/>
        <v>#REF!</v>
      </c>
      <c r="M13" s="399" t="e">
        <f>bilanca!I13*bilanca!#REF!</f>
        <v>#REF!</v>
      </c>
      <c r="N13" s="360"/>
    </row>
    <row r="14" spans="1:7" s="3" customFormat="1" ht="22.5" customHeight="1">
      <c r="A14" s="61"/>
      <c r="B14" s="62"/>
      <c r="C14" s="62"/>
      <c r="D14" s="62"/>
      <c r="E14" s="62"/>
      <c r="F14" s="63"/>
      <c r="G14" s="64"/>
    </row>
    <row r="15" spans="1:7" s="3" customFormat="1" ht="21" customHeight="1">
      <c r="A15" s="75"/>
      <c r="B15" s="76"/>
      <c r="C15" s="76"/>
      <c r="D15" s="76"/>
      <c r="E15"/>
      <c r="F15" s="77"/>
      <c r="G15" s="77"/>
    </row>
    <row r="16" spans="1:14" s="31" customFormat="1" ht="24" customHeight="1">
      <c r="A16" s="558" t="s">
        <v>211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</row>
    <row r="17" spans="1:14" s="31" customFormat="1" ht="18.75" customHeight="1">
      <c r="A17" s="65"/>
      <c r="B17" s="66"/>
      <c r="C17" s="66"/>
      <c r="D17" s="66"/>
      <c r="E17" s="66"/>
      <c r="F17" s="67"/>
      <c r="G17" s="64"/>
      <c r="H17" s="316"/>
      <c r="I17" s="316"/>
      <c r="J17" s="316"/>
      <c r="K17" s="316"/>
      <c r="L17" s="319"/>
      <c r="M17" s="316"/>
      <c r="N17" s="121" t="s">
        <v>308</v>
      </c>
    </row>
    <row r="18" spans="1:14" s="31" customFormat="1" ht="39.75" customHeight="1">
      <c r="A18" s="81"/>
      <c r="B18" s="82"/>
      <c r="C18" s="82"/>
      <c r="D18" s="83"/>
      <c r="E18" s="84"/>
      <c r="F18" s="149" t="s">
        <v>284</v>
      </c>
      <c r="G18" s="192" t="s">
        <v>318</v>
      </c>
      <c r="H18" s="192" t="s">
        <v>319</v>
      </c>
      <c r="I18" s="192" t="s">
        <v>271</v>
      </c>
      <c r="J18" s="192" t="s">
        <v>314</v>
      </c>
      <c r="K18" s="192" t="s">
        <v>304</v>
      </c>
      <c r="L18" s="192" t="s">
        <v>272</v>
      </c>
      <c r="M18" s="192" t="s">
        <v>305</v>
      </c>
      <c r="N18" s="192" t="s">
        <v>282</v>
      </c>
    </row>
    <row r="19" spans="1:14" s="31" customFormat="1" ht="18.75">
      <c r="A19" s="573" t="s">
        <v>30</v>
      </c>
      <c r="B19" s="572"/>
      <c r="C19" s="572"/>
      <c r="D19" s="572"/>
      <c r="E19" s="572"/>
      <c r="F19" s="343">
        <v>0</v>
      </c>
      <c r="G19" s="343">
        <v>0</v>
      </c>
      <c r="H19" s="399" t="e">
        <f>bilanca!#REF!*bilanca!#REF!</f>
        <v>#REF!</v>
      </c>
      <c r="I19" s="360"/>
      <c r="J19" s="360"/>
      <c r="K19" s="399" t="e">
        <f>bilanca!F19*bilanca!#REF!</f>
        <v>#REF!</v>
      </c>
      <c r="L19" s="360"/>
      <c r="M19" s="399" t="e">
        <f>bilanca!I19*bilanca!#REF!</f>
        <v>#REF!</v>
      </c>
      <c r="N19" s="360"/>
    </row>
    <row r="20" spans="1:14" s="31" customFormat="1" ht="18">
      <c r="A20" s="573" t="s">
        <v>31</v>
      </c>
      <c r="B20" s="574"/>
      <c r="C20" s="574"/>
      <c r="D20" s="574"/>
      <c r="E20" s="575"/>
      <c r="F20" s="343">
        <v>12599433</v>
      </c>
      <c r="G20" s="343">
        <v>350000000</v>
      </c>
      <c r="H20" s="399" t="e">
        <f>bilanca!#REF!*bilanca!#REF!</f>
        <v>#REF!</v>
      </c>
      <c r="I20" s="360" t="e">
        <f>H20/#REF!*100</f>
        <v>#REF!</v>
      </c>
      <c r="J20" s="360" t="e">
        <f>H20/G20*100</f>
        <v>#REF!</v>
      </c>
      <c r="K20" s="399" t="e">
        <f>bilanca!F20*bilanca!#REF!</f>
        <v>#REF!</v>
      </c>
      <c r="L20" s="360" t="e">
        <f>K20/H20*100</f>
        <v>#REF!</v>
      </c>
      <c r="M20" s="399" t="e">
        <f>bilanca!I20*bilanca!#REF!</f>
        <v>#REF!</v>
      </c>
      <c r="N20" s="360"/>
    </row>
    <row r="21" spans="1:14" s="31" customFormat="1" ht="21.75" customHeight="1">
      <c r="A21" s="573" t="s">
        <v>312</v>
      </c>
      <c r="B21" s="574"/>
      <c r="C21" s="574"/>
      <c r="D21" s="574"/>
      <c r="E21" s="575"/>
      <c r="F21" s="343">
        <v>877864883</v>
      </c>
      <c r="G21" s="343">
        <f>-F22</f>
        <v>1047503720</v>
      </c>
      <c r="H21" s="399">
        <f>-G22</f>
        <v>1047503720</v>
      </c>
      <c r="I21" s="360" t="e">
        <f>H21/#REF!*100</f>
        <v>#REF!</v>
      </c>
      <c r="J21" s="360">
        <f>H21/G21*100</f>
        <v>100</v>
      </c>
      <c r="K21" s="399" t="e">
        <f>-H22</f>
        <v>#REF!</v>
      </c>
      <c r="L21" s="360" t="e">
        <f>K21/H21*100</f>
        <v>#REF!</v>
      </c>
      <c r="M21" s="399" t="e">
        <f>-K22</f>
        <v>#REF!</v>
      </c>
      <c r="N21" s="360" t="e">
        <f>M21/K21*100</f>
        <v>#REF!</v>
      </c>
    </row>
    <row r="22" spans="1:14" s="31" customFormat="1" ht="21.75" customHeight="1">
      <c r="A22" s="573" t="s">
        <v>313</v>
      </c>
      <c r="B22" s="574"/>
      <c r="C22" s="574"/>
      <c r="D22" s="574"/>
      <c r="E22" s="575"/>
      <c r="F22" s="343">
        <f>-(F19-F20+F21+F13)</f>
        <v>-1047503720</v>
      </c>
      <c r="G22" s="343">
        <f>-(G19-G20+G21+G13)</f>
        <v>-1047503720</v>
      </c>
      <c r="H22" s="71" t="e">
        <f>-(H19-H20+H21+H13)</f>
        <v>#REF!</v>
      </c>
      <c r="I22" s="360" t="e">
        <f>H22/#REF!*100</f>
        <v>#REF!</v>
      </c>
      <c r="J22" s="360" t="e">
        <f>H22/G22*100</f>
        <v>#REF!</v>
      </c>
      <c r="K22" s="71" t="e">
        <f>-(K19-K20+K21+K13)</f>
        <v>#REF!</v>
      </c>
      <c r="L22" s="360" t="e">
        <f>K22/H22*100</f>
        <v>#REF!</v>
      </c>
      <c r="M22" s="71" t="e">
        <f>-(M19-M20+M21+M13)</f>
        <v>#REF!</v>
      </c>
      <c r="N22" s="360" t="e">
        <f>M22/K22*100</f>
        <v>#REF!</v>
      </c>
    </row>
    <row r="23" spans="1:14" s="31" customFormat="1" ht="22.5" customHeight="1">
      <c r="A23" s="571" t="s">
        <v>74</v>
      </c>
      <c r="B23" s="572"/>
      <c r="C23" s="572"/>
      <c r="D23" s="572"/>
      <c r="E23" s="572"/>
      <c r="F23" s="397">
        <f>F19-F20+F21+F22</f>
        <v>-182238270</v>
      </c>
      <c r="G23" s="397">
        <f>G19-G20+G21+G22</f>
        <v>-350000000</v>
      </c>
      <c r="H23" s="401" t="e">
        <f>H19-H20+H21+H22</f>
        <v>#REF!</v>
      </c>
      <c r="I23" s="360" t="e">
        <f>H23/#REF!*100</f>
        <v>#REF!</v>
      </c>
      <c r="J23" s="360" t="e">
        <f>H23/G23*100</f>
        <v>#REF!</v>
      </c>
      <c r="K23" s="399" t="e">
        <f>bilanca!F24*bilanca!#REF!</f>
        <v>#REF!</v>
      </c>
      <c r="L23" s="360" t="e">
        <f>K23/H23*100</f>
        <v>#REF!</v>
      </c>
      <c r="M23" s="399" t="e">
        <f>bilanca!I24*bilanca!#REF!</f>
        <v>#REF!</v>
      </c>
      <c r="N23" s="360"/>
    </row>
    <row r="24" spans="1:7" s="31" customFormat="1" ht="22.5" customHeight="1">
      <c r="A24" s="72"/>
      <c r="B24" s="59"/>
      <c r="C24" s="58"/>
      <c r="D24" s="60"/>
      <c r="E24" s="59"/>
      <c r="F24" s="68"/>
      <c r="G24" s="68"/>
    </row>
    <row r="25" spans="1:14" s="31" customFormat="1" ht="22.5" customHeight="1">
      <c r="A25" s="571" t="s">
        <v>79</v>
      </c>
      <c r="B25" s="572"/>
      <c r="C25" s="572"/>
      <c r="D25" s="572"/>
      <c r="E25" s="572"/>
      <c r="F25" s="343">
        <f>SUM(F13,F23)</f>
        <v>0</v>
      </c>
      <c r="G25" s="343">
        <f>SUM(G13,G23)</f>
        <v>0</v>
      </c>
      <c r="H25" s="71" t="e">
        <f>SUM(H13,H23)</f>
        <v>#REF!</v>
      </c>
      <c r="I25" s="360"/>
      <c r="J25" s="360"/>
      <c r="K25" s="71" t="e">
        <f>SUM(K13,K23)</f>
        <v>#REF!</v>
      </c>
      <c r="L25" s="360"/>
      <c r="M25" s="71" t="e">
        <f>SUM(M13,M23)</f>
        <v>#REF!</v>
      </c>
      <c r="N25" s="360"/>
    </row>
    <row r="26" spans="1:6" s="31" customFormat="1" ht="18" customHeight="1">
      <c r="A26" s="33"/>
      <c r="B26" s="34"/>
      <c r="C26" s="34"/>
      <c r="D26" s="34"/>
      <c r="E26" s="34"/>
      <c r="F26" s="32"/>
    </row>
    <row r="27" spans="4:6" s="3" customFormat="1" ht="13.5">
      <c r="D27" s="22"/>
      <c r="F27" s="4"/>
    </row>
    <row r="28" spans="4:6" s="3" customFormat="1" ht="13.5">
      <c r="D28" s="22"/>
      <c r="F28" s="4"/>
    </row>
    <row r="29" spans="4:6" s="3" customFormat="1" ht="15">
      <c r="D29" s="22"/>
      <c r="E29" s="329" t="s">
        <v>297</v>
      </c>
      <c r="F29" s="4"/>
    </row>
    <row r="30" spans="4:6" s="3" customFormat="1" ht="22.5" customHeight="1">
      <c r="D30" s="22"/>
      <c r="E30" s="331">
        <v>7.5345</v>
      </c>
      <c r="F30" s="4"/>
    </row>
    <row r="31" spans="4:6" s="3" customFormat="1" ht="13.5">
      <c r="D31" s="22"/>
      <c r="F31" s="4"/>
    </row>
    <row r="32" spans="4:6" s="3" customFormat="1" ht="13.5">
      <c r="D32" s="22"/>
      <c r="F32" s="4"/>
    </row>
    <row r="33" spans="4:6" s="3" customFormat="1" ht="13.5">
      <c r="D33" s="22"/>
      <c r="F33" s="4"/>
    </row>
    <row r="34" spans="4:6" s="3" customFormat="1" ht="13.5">
      <c r="D34" s="22"/>
      <c r="F34" s="4"/>
    </row>
    <row r="35" spans="4:6" s="3" customFormat="1" ht="13.5">
      <c r="D35" s="22"/>
      <c r="F35" s="4"/>
    </row>
    <row r="36" spans="4:6" s="3" customFormat="1" ht="13.5">
      <c r="D36" s="22"/>
      <c r="F36" s="4"/>
    </row>
    <row r="37" spans="4:6" s="3" customFormat="1" ht="13.5">
      <c r="D37" s="22"/>
      <c r="F37" s="4"/>
    </row>
    <row r="38" spans="4:6" s="3" customFormat="1" ht="13.5">
      <c r="D38" s="22"/>
      <c r="F38" s="4"/>
    </row>
    <row r="39" spans="4:6" s="3" customFormat="1" ht="13.5">
      <c r="D39" s="22"/>
      <c r="F39" s="4"/>
    </row>
    <row r="40" spans="4:6" s="3" customFormat="1" ht="13.5">
      <c r="D40" s="22"/>
      <c r="F40" s="4"/>
    </row>
    <row r="41" spans="4:6" s="3" customFormat="1" ht="13.5">
      <c r="D41" s="22"/>
      <c r="F41" s="4"/>
    </row>
    <row r="42" spans="4:6" s="3" customFormat="1" ht="13.5">
      <c r="D42" s="22"/>
      <c r="F42" s="4"/>
    </row>
    <row r="43" spans="4:6" s="3" customFormat="1" ht="13.5">
      <c r="D43" s="22"/>
      <c r="F43" s="4"/>
    </row>
    <row r="44" spans="4:6" s="3" customFormat="1" ht="13.5">
      <c r="D44" s="22"/>
      <c r="F44" s="4"/>
    </row>
    <row r="45" spans="4:6" s="3" customFormat="1" ht="13.5">
      <c r="D45" s="22"/>
      <c r="F45" s="4"/>
    </row>
    <row r="46" spans="4:6" s="3" customFormat="1" ht="13.5">
      <c r="D46" s="22"/>
      <c r="F46" s="4"/>
    </row>
    <row r="47" spans="4:6" s="3" customFormat="1" ht="13.5">
      <c r="D47" s="22"/>
      <c r="F47" s="4"/>
    </row>
    <row r="48" spans="4:6" s="3" customFormat="1" ht="13.5">
      <c r="D48" s="22"/>
      <c r="F48" s="4"/>
    </row>
    <row r="49" spans="4:6" s="3" customFormat="1" ht="13.5">
      <c r="D49" s="22"/>
      <c r="F49" s="4"/>
    </row>
    <row r="50" spans="4:6" s="3" customFormat="1" ht="13.5">
      <c r="D50" s="22"/>
      <c r="F50" s="4"/>
    </row>
    <row r="51" spans="4:6" s="3" customFormat="1" ht="13.5">
      <c r="D51" s="22"/>
      <c r="F51" s="4"/>
    </row>
    <row r="52" spans="4:6" s="3" customFormat="1" ht="13.5">
      <c r="D52" s="22"/>
      <c r="F52" s="4"/>
    </row>
    <row r="53" spans="4:6" s="3" customFormat="1" ht="13.5">
      <c r="D53" s="22"/>
      <c r="F53" s="4"/>
    </row>
    <row r="54" spans="4:6" s="3" customFormat="1" ht="13.5">
      <c r="D54" s="22"/>
      <c r="F54" s="4"/>
    </row>
    <row r="55" spans="4:6" s="3" customFormat="1" ht="13.5">
      <c r="D55" s="22"/>
      <c r="F55" s="4"/>
    </row>
    <row r="56" spans="4:6" s="3" customFormat="1" ht="13.5">
      <c r="D56" s="22"/>
      <c r="F56" s="4"/>
    </row>
    <row r="57" spans="4:6" s="3" customFormat="1" ht="13.5">
      <c r="D57" s="22"/>
      <c r="F57" s="4"/>
    </row>
    <row r="58" spans="4:6" s="3" customFormat="1" ht="13.5">
      <c r="D58" s="22"/>
      <c r="F58" s="4"/>
    </row>
    <row r="59" spans="4:6" s="3" customFormat="1" ht="13.5">
      <c r="D59" s="22"/>
      <c r="F59" s="4"/>
    </row>
    <row r="60" spans="4:6" s="3" customFormat="1" ht="13.5">
      <c r="D60" s="22"/>
      <c r="F60" s="4"/>
    </row>
    <row r="61" spans="4:6" s="3" customFormat="1" ht="13.5">
      <c r="D61" s="22"/>
      <c r="F61" s="4"/>
    </row>
    <row r="62" spans="4:6" s="3" customFormat="1" ht="13.5">
      <c r="D62" s="22"/>
      <c r="F62" s="4"/>
    </row>
    <row r="63" spans="4:6" s="3" customFormat="1" ht="13.5">
      <c r="D63" s="22"/>
      <c r="F63" s="4"/>
    </row>
    <row r="64" spans="4:6" s="3" customFormat="1" ht="13.5">
      <c r="D64" s="22"/>
      <c r="F64" s="4"/>
    </row>
    <row r="65" spans="4:6" s="3" customFormat="1" ht="13.5">
      <c r="D65" s="22"/>
      <c r="F65" s="4"/>
    </row>
    <row r="66" spans="4:6" s="3" customFormat="1" ht="13.5">
      <c r="D66" s="22"/>
      <c r="F66" s="4"/>
    </row>
    <row r="67" spans="4:6" s="3" customFormat="1" ht="13.5">
      <c r="D67" s="22"/>
      <c r="F67" s="4"/>
    </row>
    <row r="68" spans="4:6" s="3" customFormat="1" ht="13.5">
      <c r="D68" s="22"/>
      <c r="F68" s="4"/>
    </row>
    <row r="69" spans="4:6" s="3" customFormat="1" ht="13.5">
      <c r="D69" s="22"/>
      <c r="F69" s="4"/>
    </row>
    <row r="70" spans="4:6" s="3" customFormat="1" ht="13.5">
      <c r="D70" s="22"/>
      <c r="F70" s="4"/>
    </row>
    <row r="71" spans="4:6" s="3" customFormat="1" ht="13.5">
      <c r="D71" s="22"/>
      <c r="F71" s="4"/>
    </row>
    <row r="72" spans="4:6" s="3" customFormat="1" ht="13.5">
      <c r="D72" s="22"/>
      <c r="F72" s="4"/>
    </row>
    <row r="73" spans="4:6" s="3" customFormat="1" ht="13.5">
      <c r="D73" s="22"/>
      <c r="F73" s="4"/>
    </row>
    <row r="74" spans="4:6" s="3" customFormat="1" ht="13.5">
      <c r="D74" s="22"/>
      <c r="F74" s="4"/>
    </row>
    <row r="75" spans="4:6" s="3" customFormat="1" ht="13.5">
      <c r="D75" s="22"/>
      <c r="F75" s="4"/>
    </row>
    <row r="76" spans="4:6" s="3" customFormat="1" ht="13.5">
      <c r="D76" s="22"/>
      <c r="F76" s="4"/>
    </row>
    <row r="77" spans="4:6" s="3" customFormat="1" ht="13.5">
      <c r="D77" s="22"/>
      <c r="F77" s="4"/>
    </row>
    <row r="78" spans="4:6" s="3" customFormat="1" ht="13.5">
      <c r="D78" s="22"/>
      <c r="F78" s="4"/>
    </row>
    <row r="79" spans="4:6" s="3" customFormat="1" ht="13.5">
      <c r="D79" s="22"/>
      <c r="F79" s="4"/>
    </row>
    <row r="80" spans="4:6" s="3" customFormat="1" ht="13.5">
      <c r="D80" s="22"/>
      <c r="F80" s="4"/>
    </row>
    <row r="81" spans="4:6" s="3" customFormat="1" ht="13.5">
      <c r="D81" s="22"/>
      <c r="F81" s="4"/>
    </row>
    <row r="82" spans="4:6" s="3" customFormat="1" ht="13.5">
      <c r="D82" s="22"/>
      <c r="F82" s="4"/>
    </row>
    <row r="83" spans="4:6" s="3" customFormat="1" ht="13.5">
      <c r="D83" s="22"/>
      <c r="F83" s="4"/>
    </row>
    <row r="84" spans="4:6" s="3" customFormat="1" ht="13.5">
      <c r="D84" s="22"/>
      <c r="F84" s="4"/>
    </row>
    <row r="85" spans="4:6" s="3" customFormat="1" ht="13.5">
      <c r="D85" s="22"/>
      <c r="F85" s="4"/>
    </row>
    <row r="86" spans="4:6" s="3" customFormat="1" ht="13.5">
      <c r="D86" s="22"/>
      <c r="F86" s="4"/>
    </row>
    <row r="87" spans="4:6" s="3" customFormat="1" ht="13.5">
      <c r="D87" s="22"/>
      <c r="F87" s="4"/>
    </row>
    <row r="88" spans="4:6" s="3" customFormat="1" ht="13.5">
      <c r="D88" s="22"/>
      <c r="F88" s="4"/>
    </row>
    <row r="89" spans="4:6" s="3" customFormat="1" ht="13.5">
      <c r="D89" s="22"/>
      <c r="F89" s="4"/>
    </row>
    <row r="90" spans="4:6" s="3" customFormat="1" ht="13.5">
      <c r="D90" s="22"/>
      <c r="F90" s="4"/>
    </row>
    <row r="91" spans="4:6" s="3" customFormat="1" ht="13.5">
      <c r="D91" s="22"/>
      <c r="F91" s="4"/>
    </row>
    <row r="92" spans="4:6" s="3" customFormat="1" ht="13.5">
      <c r="D92" s="22"/>
      <c r="F92" s="4"/>
    </row>
    <row r="93" spans="4:6" s="3" customFormat="1" ht="13.5">
      <c r="D93" s="22"/>
      <c r="F93" s="4"/>
    </row>
    <row r="94" spans="4:6" s="3" customFormat="1" ht="13.5">
      <c r="D94" s="22"/>
      <c r="F94" s="4"/>
    </row>
    <row r="95" spans="4:6" s="3" customFormat="1" ht="13.5">
      <c r="D95" s="22"/>
      <c r="F95" s="4"/>
    </row>
    <row r="96" spans="4:6" s="3" customFormat="1" ht="13.5">
      <c r="D96" s="22"/>
      <c r="F96" s="4"/>
    </row>
    <row r="97" spans="4:6" s="3" customFormat="1" ht="13.5">
      <c r="D97" s="22"/>
      <c r="F97" s="4"/>
    </row>
    <row r="98" spans="4:6" s="3" customFormat="1" ht="13.5">
      <c r="D98" s="22"/>
      <c r="F98" s="4"/>
    </row>
    <row r="99" spans="4:6" s="3" customFormat="1" ht="13.5">
      <c r="D99" s="22"/>
      <c r="F99" s="4"/>
    </row>
    <row r="100" spans="4:6" s="3" customFormat="1" ht="13.5">
      <c r="D100" s="22"/>
      <c r="F100" s="4"/>
    </row>
    <row r="101" spans="4:6" s="3" customFormat="1" ht="13.5">
      <c r="D101" s="22"/>
      <c r="F101" s="4"/>
    </row>
    <row r="102" spans="4:6" s="3" customFormat="1" ht="13.5">
      <c r="D102" s="22"/>
      <c r="F102" s="4"/>
    </row>
    <row r="103" spans="4:6" s="3" customFormat="1" ht="13.5">
      <c r="D103" s="22"/>
      <c r="F103" s="4"/>
    </row>
    <row r="104" s="3" customFormat="1" ht="13.5">
      <c r="D104" s="22"/>
    </row>
    <row r="105" s="3" customFormat="1" ht="13.5">
      <c r="D105" s="22"/>
    </row>
    <row r="106" s="3" customFormat="1" ht="13.5">
      <c r="D106" s="22"/>
    </row>
    <row r="107" s="3" customFormat="1" ht="13.5">
      <c r="D107" s="22"/>
    </row>
    <row r="108" s="3" customFormat="1" ht="13.5">
      <c r="D108" s="22"/>
    </row>
    <row r="109" s="3" customFormat="1" ht="13.5">
      <c r="D109" s="22"/>
    </row>
    <row r="110" s="3" customFormat="1" ht="13.5">
      <c r="D110" s="22"/>
    </row>
    <row r="111" s="3" customFormat="1" ht="13.5">
      <c r="D111" s="22"/>
    </row>
    <row r="112" s="3" customFormat="1" ht="13.5">
      <c r="D112" s="22"/>
    </row>
    <row r="113" s="3" customFormat="1" ht="13.5">
      <c r="D113" s="22"/>
    </row>
    <row r="114" s="3" customFormat="1" ht="13.5">
      <c r="D114" s="22"/>
    </row>
    <row r="115" s="3" customFormat="1" ht="13.5">
      <c r="D115" s="22"/>
    </row>
    <row r="116" s="3" customFormat="1" ht="13.5">
      <c r="D116" s="22"/>
    </row>
    <row r="117" s="3" customFormat="1" ht="13.5">
      <c r="D117" s="22"/>
    </row>
    <row r="118" s="3" customFormat="1" ht="13.5">
      <c r="D118" s="22"/>
    </row>
    <row r="119" s="3" customFormat="1" ht="13.5">
      <c r="D119" s="22"/>
    </row>
    <row r="120" s="3" customFormat="1" ht="13.5">
      <c r="D120" s="22"/>
    </row>
    <row r="121" s="3" customFormat="1" ht="13.5">
      <c r="D121" s="22"/>
    </row>
    <row r="122" s="3" customFormat="1" ht="13.5">
      <c r="D122" s="22"/>
    </row>
    <row r="123" s="3" customFormat="1" ht="13.5">
      <c r="D123" s="22"/>
    </row>
    <row r="124" s="3" customFormat="1" ht="13.5">
      <c r="D124" s="22"/>
    </row>
    <row r="125" s="3" customFormat="1" ht="13.5">
      <c r="D125" s="22"/>
    </row>
    <row r="126" s="3" customFormat="1" ht="13.5">
      <c r="D126" s="22"/>
    </row>
    <row r="127" s="3" customFormat="1" ht="13.5">
      <c r="D127" s="22"/>
    </row>
    <row r="128" s="3" customFormat="1" ht="13.5">
      <c r="D128" s="22"/>
    </row>
    <row r="129" s="3" customFormat="1" ht="13.5">
      <c r="D129" s="22"/>
    </row>
    <row r="130" s="3" customFormat="1" ht="13.5">
      <c r="D130" s="22"/>
    </row>
    <row r="131" s="3" customFormat="1" ht="13.5">
      <c r="D131" s="22"/>
    </row>
    <row r="132" s="3" customFormat="1" ht="13.5">
      <c r="D132" s="22"/>
    </row>
    <row r="133" s="3" customFormat="1" ht="13.5">
      <c r="D133" s="22"/>
    </row>
    <row r="134" s="3" customFormat="1" ht="13.5">
      <c r="D134" s="22"/>
    </row>
    <row r="135" s="3" customFormat="1" ht="13.5">
      <c r="D135" s="22"/>
    </row>
    <row r="136" s="3" customFormat="1" ht="13.5">
      <c r="D136" s="22"/>
    </row>
    <row r="137" s="3" customFormat="1" ht="13.5">
      <c r="D137" s="22"/>
    </row>
    <row r="138" s="3" customFormat="1" ht="13.5">
      <c r="D138" s="22"/>
    </row>
    <row r="139" s="3" customFormat="1" ht="13.5">
      <c r="D139" s="22"/>
    </row>
    <row r="140" s="3" customFormat="1" ht="13.5">
      <c r="D140" s="22"/>
    </row>
    <row r="141" s="3" customFormat="1" ht="13.5">
      <c r="D141" s="22"/>
    </row>
    <row r="142" s="3" customFormat="1" ht="13.5">
      <c r="D142" s="22"/>
    </row>
    <row r="143" s="3" customFormat="1" ht="13.5">
      <c r="D143" s="22"/>
    </row>
    <row r="144" s="3" customFormat="1" ht="13.5">
      <c r="D144" s="22"/>
    </row>
    <row r="145" s="3" customFormat="1" ht="13.5">
      <c r="D145" s="22"/>
    </row>
    <row r="146" s="3" customFormat="1" ht="13.5">
      <c r="D146" s="22"/>
    </row>
    <row r="147" s="3" customFormat="1" ht="13.5">
      <c r="D147" s="22"/>
    </row>
    <row r="148" s="3" customFormat="1" ht="13.5">
      <c r="D148" s="22"/>
    </row>
    <row r="149" s="3" customFormat="1" ht="13.5">
      <c r="D149" s="22"/>
    </row>
    <row r="150" s="3" customFormat="1" ht="13.5">
      <c r="D150" s="22"/>
    </row>
    <row r="151" s="3" customFormat="1" ht="13.5">
      <c r="D151" s="22"/>
    </row>
    <row r="152" s="3" customFormat="1" ht="13.5">
      <c r="D152" s="22"/>
    </row>
    <row r="153" s="3" customFormat="1" ht="13.5">
      <c r="D153" s="22"/>
    </row>
    <row r="154" s="3" customFormat="1" ht="13.5">
      <c r="D154" s="22"/>
    </row>
    <row r="155" s="3" customFormat="1" ht="13.5">
      <c r="D155" s="22"/>
    </row>
    <row r="156" s="3" customFormat="1" ht="13.5">
      <c r="D156" s="22"/>
    </row>
    <row r="157" s="3" customFormat="1" ht="13.5">
      <c r="D157" s="22"/>
    </row>
    <row r="158" s="3" customFormat="1" ht="13.5">
      <c r="D158" s="22"/>
    </row>
    <row r="159" s="3" customFormat="1" ht="13.5">
      <c r="D159" s="22"/>
    </row>
    <row r="160" s="3" customFormat="1" ht="13.5">
      <c r="D160" s="22"/>
    </row>
    <row r="161" s="3" customFormat="1" ht="13.5">
      <c r="D161" s="22"/>
    </row>
    <row r="162" s="3" customFormat="1" ht="13.5">
      <c r="D162" s="22"/>
    </row>
    <row r="163" s="3" customFormat="1" ht="13.5">
      <c r="D163" s="22"/>
    </row>
    <row r="164" s="3" customFormat="1" ht="13.5">
      <c r="D164" s="22"/>
    </row>
    <row r="165" s="3" customFormat="1" ht="13.5">
      <c r="D165" s="22"/>
    </row>
    <row r="166" s="3" customFormat="1" ht="13.5">
      <c r="D166" s="22"/>
    </row>
    <row r="167" s="3" customFormat="1" ht="13.5">
      <c r="D167" s="22"/>
    </row>
    <row r="168" s="3" customFormat="1" ht="13.5">
      <c r="D168" s="22"/>
    </row>
    <row r="169" s="3" customFormat="1" ht="13.5">
      <c r="D169" s="22"/>
    </row>
    <row r="170" s="3" customFormat="1" ht="13.5">
      <c r="D170" s="22"/>
    </row>
    <row r="171" s="3" customFormat="1" ht="13.5">
      <c r="D171" s="22"/>
    </row>
    <row r="172" s="3" customFormat="1" ht="13.5">
      <c r="D172" s="22"/>
    </row>
    <row r="173" s="3" customFormat="1" ht="13.5">
      <c r="D173" s="22"/>
    </row>
    <row r="174" s="3" customFormat="1" ht="13.5">
      <c r="D174" s="22"/>
    </row>
    <row r="175" s="3" customFormat="1" ht="13.5">
      <c r="D175" s="22"/>
    </row>
    <row r="176" s="3" customFormat="1" ht="13.5">
      <c r="D176" s="22"/>
    </row>
    <row r="177" s="3" customFormat="1" ht="13.5">
      <c r="D177" s="22"/>
    </row>
    <row r="178" s="3" customFormat="1" ht="13.5">
      <c r="D178" s="22"/>
    </row>
    <row r="179" s="3" customFormat="1" ht="13.5">
      <c r="D179" s="22"/>
    </row>
    <row r="180" s="3" customFormat="1" ht="13.5">
      <c r="D180" s="22"/>
    </row>
    <row r="181" s="3" customFormat="1" ht="13.5">
      <c r="D181" s="22"/>
    </row>
    <row r="182" s="3" customFormat="1" ht="13.5">
      <c r="D182" s="22"/>
    </row>
    <row r="183" s="3" customFormat="1" ht="13.5">
      <c r="D183" s="22"/>
    </row>
    <row r="184" s="3" customFormat="1" ht="13.5">
      <c r="D184" s="22"/>
    </row>
    <row r="185" s="3" customFormat="1" ht="13.5">
      <c r="D185" s="22"/>
    </row>
    <row r="186" s="3" customFormat="1" ht="13.5">
      <c r="D186" s="22"/>
    </row>
    <row r="187" s="3" customFormat="1" ht="13.5">
      <c r="D187" s="22"/>
    </row>
    <row r="188" s="3" customFormat="1" ht="13.5">
      <c r="D188" s="22"/>
    </row>
    <row r="189" s="3" customFormat="1" ht="13.5">
      <c r="D189" s="22"/>
    </row>
    <row r="190" s="3" customFormat="1" ht="13.5">
      <c r="D190" s="22"/>
    </row>
    <row r="191" s="3" customFormat="1" ht="13.5">
      <c r="D191" s="22"/>
    </row>
    <row r="192" s="3" customFormat="1" ht="13.5">
      <c r="D192" s="22"/>
    </row>
    <row r="193" s="3" customFormat="1" ht="13.5">
      <c r="D193" s="22"/>
    </row>
    <row r="194" s="3" customFormat="1" ht="13.5">
      <c r="D194" s="22"/>
    </row>
    <row r="195" s="3" customFormat="1" ht="13.5">
      <c r="D195" s="22"/>
    </row>
    <row r="196" s="3" customFormat="1" ht="13.5">
      <c r="D196" s="22"/>
    </row>
    <row r="197" s="3" customFormat="1" ht="13.5">
      <c r="D197" s="22"/>
    </row>
    <row r="198" s="3" customFormat="1" ht="13.5">
      <c r="D198" s="22"/>
    </row>
    <row r="199" s="3" customFormat="1" ht="13.5">
      <c r="D199" s="22"/>
    </row>
    <row r="200" s="3" customFormat="1" ht="13.5">
      <c r="D200" s="22"/>
    </row>
    <row r="201" s="3" customFormat="1" ht="13.5">
      <c r="D201" s="22"/>
    </row>
    <row r="202" s="3" customFormat="1" ht="13.5">
      <c r="D202" s="22"/>
    </row>
    <row r="203" s="3" customFormat="1" ht="13.5">
      <c r="D203" s="22"/>
    </row>
    <row r="204" s="3" customFormat="1" ht="13.5">
      <c r="D204" s="22"/>
    </row>
    <row r="205" s="3" customFormat="1" ht="13.5">
      <c r="D205" s="22"/>
    </row>
    <row r="206" s="3" customFormat="1" ht="13.5">
      <c r="D206" s="22"/>
    </row>
    <row r="207" s="3" customFormat="1" ht="13.5">
      <c r="D207" s="22"/>
    </row>
    <row r="208" s="3" customFormat="1" ht="13.5">
      <c r="D208" s="22"/>
    </row>
    <row r="209" s="3" customFormat="1" ht="13.5">
      <c r="D209" s="22"/>
    </row>
    <row r="210" s="3" customFormat="1" ht="13.5">
      <c r="D210" s="22"/>
    </row>
    <row r="211" s="3" customFormat="1" ht="13.5">
      <c r="D211" s="22"/>
    </row>
    <row r="212" s="3" customFormat="1" ht="13.5">
      <c r="D212" s="22"/>
    </row>
    <row r="213" s="3" customFormat="1" ht="13.5">
      <c r="D213" s="22"/>
    </row>
    <row r="214" s="3" customFormat="1" ht="13.5">
      <c r="D214" s="22"/>
    </row>
    <row r="215" s="3" customFormat="1" ht="13.5">
      <c r="D215" s="22"/>
    </row>
    <row r="216" s="3" customFormat="1" ht="13.5">
      <c r="D216" s="22"/>
    </row>
    <row r="217" s="3" customFormat="1" ht="13.5">
      <c r="D217" s="22"/>
    </row>
    <row r="218" s="3" customFormat="1" ht="13.5">
      <c r="D218" s="22"/>
    </row>
    <row r="219" s="3" customFormat="1" ht="13.5">
      <c r="D219" s="22"/>
    </row>
    <row r="220" s="3" customFormat="1" ht="13.5">
      <c r="D220" s="22"/>
    </row>
    <row r="221" s="3" customFormat="1" ht="13.5">
      <c r="D221" s="22"/>
    </row>
    <row r="222" s="3" customFormat="1" ht="13.5">
      <c r="D222" s="22"/>
    </row>
    <row r="223" s="3" customFormat="1" ht="13.5">
      <c r="D223" s="22"/>
    </row>
    <row r="224" s="3" customFormat="1" ht="13.5">
      <c r="D224" s="22"/>
    </row>
    <row r="225" s="3" customFormat="1" ht="13.5">
      <c r="D225" s="22"/>
    </row>
    <row r="226" s="3" customFormat="1" ht="13.5">
      <c r="D226" s="22"/>
    </row>
    <row r="227" s="3" customFormat="1" ht="13.5">
      <c r="D227" s="22"/>
    </row>
    <row r="228" s="3" customFormat="1" ht="13.5">
      <c r="D228" s="22"/>
    </row>
    <row r="229" s="3" customFormat="1" ht="13.5">
      <c r="D229" s="22"/>
    </row>
    <row r="230" s="3" customFormat="1" ht="13.5">
      <c r="D230" s="22"/>
    </row>
    <row r="231" s="3" customFormat="1" ht="13.5">
      <c r="D231" s="22"/>
    </row>
    <row r="232" s="3" customFormat="1" ht="13.5">
      <c r="D232" s="22"/>
    </row>
    <row r="233" s="3" customFormat="1" ht="13.5">
      <c r="D233" s="22"/>
    </row>
    <row r="234" s="3" customFormat="1" ht="13.5">
      <c r="D234" s="22"/>
    </row>
    <row r="235" s="3" customFormat="1" ht="13.5">
      <c r="D235" s="22"/>
    </row>
    <row r="236" s="3" customFormat="1" ht="13.5">
      <c r="D236" s="22"/>
    </row>
    <row r="237" s="3" customFormat="1" ht="13.5">
      <c r="D237" s="22"/>
    </row>
    <row r="238" s="3" customFormat="1" ht="13.5">
      <c r="D238" s="22"/>
    </row>
    <row r="239" s="3" customFormat="1" ht="13.5">
      <c r="D239" s="22"/>
    </row>
    <row r="240" s="3" customFormat="1" ht="13.5">
      <c r="D240" s="22"/>
    </row>
    <row r="241" s="3" customFormat="1" ht="13.5">
      <c r="D241" s="22"/>
    </row>
    <row r="242" s="3" customFormat="1" ht="13.5">
      <c r="D242" s="22"/>
    </row>
    <row r="243" s="3" customFormat="1" ht="13.5">
      <c r="D243" s="22"/>
    </row>
    <row r="244" s="3" customFormat="1" ht="13.5">
      <c r="D244" s="22"/>
    </row>
    <row r="245" s="3" customFormat="1" ht="13.5">
      <c r="D245" s="22"/>
    </row>
    <row r="246" s="3" customFormat="1" ht="13.5">
      <c r="D246" s="22"/>
    </row>
    <row r="247" s="3" customFormat="1" ht="13.5">
      <c r="D247" s="22"/>
    </row>
    <row r="248" s="3" customFormat="1" ht="13.5">
      <c r="D248" s="22"/>
    </row>
    <row r="249" s="3" customFormat="1" ht="13.5">
      <c r="D249" s="22"/>
    </row>
    <row r="250" s="3" customFormat="1" ht="13.5">
      <c r="D250" s="22"/>
    </row>
    <row r="251" s="3" customFormat="1" ht="13.5">
      <c r="D251" s="22"/>
    </row>
    <row r="252" s="3" customFormat="1" ht="13.5">
      <c r="D252" s="22"/>
    </row>
  </sheetData>
  <sheetProtection/>
  <mergeCells count="16">
    <mergeCell ref="A21:E21"/>
    <mergeCell ref="A22:E22"/>
    <mergeCell ref="A23:E23"/>
    <mergeCell ref="A25:E25"/>
    <mergeCell ref="A10:E10"/>
    <mergeCell ref="A11:E11"/>
    <mergeCell ref="A13:E13"/>
    <mergeCell ref="A16:N16"/>
    <mergeCell ref="A19:E19"/>
    <mergeCell ref="A20:E20"/>
    <mergeCell ref="A1:N2"/>
    <mergeCell ref="A3:N3"/>
    <mergeCell ref="A4:N4"/>
    <mergeCell ref="A7:E7"/>
    <mergeCell ref="A8:E8"/>
    <mergeCell ref="A9:E9"/>
  </mergeCells>
  <printOptions horizontalCentered="1"/>
  <pageMargins left="0.15748031496062992" right="0.15748031496062992" top="0.35433070866141736" bottom="0.1968503937007874" header="0.2362204724409449" footer="0.1968503937007874"/>
  <pageSetup fitToHeight="1" fitToWidth="1" horizontalDpi="600" verticalDpi="600" orientation="landscape" paperSize="9" scale="71" r:id="rId1"/>
  <ignoredErrors>
    <ignoredError sqref="L8:L13 L20 I7:I13 L7 L22:L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94" zoomScaleNormal="94" zoomScalePageLayoutView="0" workbookViewId="0" topLeftCell="A1">
      <selection activeCell="A1" sqref="A1:L2"/>
    </sheetView>
  </sheetViews>
  <sheetFormatPr defaultColWidth="11.421875" defaultRowHeight="12.75"/>
  <cols>
    <col min="1" max="1" width="75.57421875" style="3" customWidth="1"/>
    <col min="2" max="2" width="21.28125" style="3" hidden="1" customWidth="1"/>
    <col min="3" max="3" width="21.28125" style="3" customWidth="1"/>
    <col min="4" max="4" width="19.421875" style="0" hidden="1" customWidth="1"/>
    <col min="5" max="5" width="19.421875" style="0" bestFit="1" customWidth="1"/>
    <col min="6" max="6" width="17.140625" style="0" customWidth="1"/>
    <col min="7" max="7" width="11.57421875" style="0" hidden="1" customWidth="1"/>
    <col min="8" max="8" width="11.57421875" style="0" customWidth="1"/>
    <col min="9" max="9" width="17.8515625" style="0" bestFit="1" customWidth="1"/>
    <col min="10" max="10" width="10.8515625" style="0" customWidth="1"/>
    <col min="11" max="11" width="18.57421875" style="0" customWidth="1"/>
    <col min="12" max="12" width="10.7109375" style="0" customWidth="1"/>
    <col min="13" max="13" width="12.7109375" style="0" bestFit="1" customWidth="1"/>
  </cols>
  <sheetData>
    <row r="1" spans="1:12" ht="22.5" customHeight="1">
      <c r="A1" s="581" t="s">
        <v>339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</row>
    <row r="2" spans="1:12" ht="39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</row>
    <row r="3" spans="1:12" s="35" customFormat="1" ht="24" customHeight="1">
      <c r="A3" s="570" t="s">
        <v>82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</row>
    <row r="4" spans="1:12" s="3" customFormat="1" ht="24" customHeight="1">
      <c r="A4" s="570" t="s">
        <v>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</row>
    <row r="5" spans="1:12" s="3" customFormat="1" ht="22.5" customHeight="1">
      <c r="A5" s="57"/>
      <c r="B5" s="55"/>
      <c r="C5" s="55"/>
      <c r="D5" s="315"/>
      <c r="E5" s="315"/>
      <c r="F5" s="315"/>
      <c r="G5" s="314"/>
      <c r="H5" s="314"/>
      <c r="I5" s="315"/>
      <c r="J5" s="121"/>
      <c r="L5" s="121" t="s">
        <v>307</v>
      </c>
    </row>
    <row r="6" spans="1:12" s="3" customFormat="1" ht="39.75" customHeight="1">
      <c r="A6" s="413"/>
      <c r="B6" s="414" t="s">
        <v>325</v>
      </c>
      <c r="C6" s="414" t="s">
        <v>322</v>
      </c>
      <c r="D6" s="192" t="s">
        <v>323</v>
      </c>
      <c r="E6" s="192" t="s">
        <v>338</v>
      </c>
      <c r="F6" s="192" t="s">
        <v>324</v>
      </c>
      <c r="G6" s="192" t="s">
        <v>272</v>
      </c>
      <c r="H6" s="192" t="s">
        <v>337</v>
      </c>
      <c r="I6" s="192" t="s">
        <v>305</v>
      </c>
      <c r="J6" s="192" t="s">
        <v>282</v>
      </c>
      <c r="K6" s="192" t="s">
        <v>320</v>
      </c>
      <c r="L6" s="192" t="s">
        <v>321</v>
      </c>
    </row>
    <row r="7" spans="1:12" s="3" customFormat="1" ht="22.5" customHeight="1">
      <c r="A7" s="532" t="s">
        <v>35</v>
      </c>
      <c r="B7" s="397">
        <f>prihodi!G5</f>
        <v>33874017237</v>
      </c>
      <c r="C7" s="397">
        <f>prihodi!I5</f>
        <v>4495854700</v>
      </c>
      <c r="D7" s="399">
        <f>prihodi!J5</f>
        <v>5066584159</v>
      </c>
      <c r="E7" s="399">
        <f>prihodi!K5</f>
        <v>5109400269</v>
      </c>
      <c r="F7" s="399">
        <f>prihodi!L5</f>
        <v>5564671600</v>
      </c>
      <c r="G7" s="415">
        <f aca="true" t="shared" si="0" ref="G7:G13">F7/D7*100</f>
        <v>109.83083326693044</v>
      </c>
      <c r="H7" s="415">
        <f>F7/E7*100</f>
        <v>108.91046516285374</v>
      </c>
      <c r="I7" s="399">
        <f>prihodi!O5</f>
        <v>5773810326</v>
      </c>
      <c r="J7" s="415">
        <f aca="true" t="shared" si="1" ref="J7:J13">I7/F7*100</f>
        <v>103.75833006928927</v>
      </c>
      <c r="K7" s="399">
        <f>prihodi!Q5</f>
        <v>6028850833</v>
      </c>
      <c r="L7" s="415">
        <f aca="true" t="shared" si="2" ref="L7:L13">K7/I7*100</f>
        <v>104.41719579618902</v>
      </c>
    </row>
    <row r="8" spans="1:12" s="3" customFormat="1" ht="22.5" customHeight="1">
      <c r="A8" s="416" t="s">
        <v>49</v>
      </c>
      <c r="B8" s="397">
        <f>prihodi!G65</f>
        <v>3664425</v>
      </c>
      <c r="C8" s="397">
        <f>prihodi!I65</f>
        <v>486352.76999999996</v>
      </c>
      <c r="D8" s="399">
        <f>prihodi!J65</f>
        <v>265000</v>
      </c>
      <c r="E8" s="399">
        <f>prihodi!K65</f>
        <v>265000</v>
      </c>
      <c r="F8" s="399">
        <f>prihodi!L65</f>
        <v>2500000</v>
      </c>
      <c r="G8" s="415">
        <f t="shared" si="0"/>
        <v>943.3962264150944</v>
      </c>
      <c r="H8" s="415">
        <f aca="true" t="shared" si="3" ref="H8:H13">F8/E8*100</f>
        <v>943.3962264150944</v>
      </c>
      <c r="I8" s="399">
        <f>prihodi!O65</f>
        <v>1400000</v>
      </c>
      <c r="J8" s="415">
        <f t="shared" si="1"/>
        <v>56.00000000000001</v>
      </c>
      <c r="K8" s="399">
        <f>prihodi!Q65</f>
        <v>1000000</v>
      </c>
      <c r="L8" s="415">
        <f t="shared" si="2"/>
        <v>71.42857142857143</v>
      </c>
    </row>
    <row r="9" spans="1:12" s="3" customFormat="1" ht="22.5" customHeight="1">
      <c r="A9" s="533" t="s">
        <v>186</v>
      </c>
      <c r="B9" s="397">
        <f>B7+B8</f>
        <v>33877681662</v>
      </c>
      <c r="C9" s="397">
        <f>C7+C8</f>
        <v>4496341052.77</v>
      </c>
      <c r="D9" s="399">
        <f>D7+D8</f>
        <v>5066849159</v>
      </c>
      <c r="E9" s="399">
        <f>E7+E8</f>
        <v>5109665269</v>
      </c>
      <c r="F9" s="399">
        <f>F7+F8</f>
        <v>5567171600</v>
      </c>
      <c r="G9" s="415">
        <f t="shared" si="0"/>
        <v>109.87442936033138</v>
      </c>
      <c r="H9" s="415">
        <f t="shared" si="3"/>
        <v>108.95374367819474</v>
      </c>
      <c r="I9" s="399">
        <f>I7+I8</f>
        <v>5775210326</v>
      </c>
      <c r="J9" s="415">
        <f t="shared" si="1"/>
        <v>103.73688366279208</v>
      </c>
      <c r="K9" s="399">
        <f>K7+K8</f>
        <v>6029850833</v>
      </c>
      <c r="L9" s="415">
        <f t="shared" si="2"/>
        <v>104.40919884516772</v>
      </c>
    </row>
    <row r="10" spans="1:12" s="3" customFormat="1" ht="22.5" customHeight="1">
      <c r="A10" s="534" t="s">
        <v>84</v>
      </c>
      <c r="B10" s="344">
        <f>'rashodi-opći dio'!F4</f>
        <v>33420096440</v>
      </c>
      <c r="C10" s="344">
        <f>'rashodi-opći dio'!H4</f>
        <v>4435609057.05</v>
      </c>
      <c r="D10" s="361">
        <f>'rashodi-opći dio'!I4</f>
        <v>4934460985</v>
      </c>
      <c r="E10" s="361">
        <f>'rashodi-opći dio'!J4</f>
        <v>5079048269</v>
      </c>
      <c r="F10" s="361">
        <f>'rashodi-opći dio'!K4</f>
        <v>5543396383</v>
      </c>
      <c r="G10" s="415">
        <f t="shared" si="0"/>
        <v>112.34046433543743</v>
      </c>
      <c r="H10" s="415">
        <f t="shared" si="3"/>
        <v>109.14242372599905</v>
      </c>
      <c r="I10" s="361">
        <f>'rashodi-opći dio'!N4</f>
        <v>5746852700</v>
      </c>
      <c r="J10" s="415">
        <f t="shared" si="1"/>
        <v>103.67024659510082</v>
      </c>
      <c r="K10" s="361">
        <f>'rashodi-opći dio'!P4</f>
        <v>5992240789</v>
      </c>
      <c r="L10" s="415">
        <f t="shared" si="2"/>
        <v>104.26995612746435</v>
      </c>
    </row>
    <row r="11" spans="1:12" s="3" customFormat="1" ht="22.5" customHeight="1">
      <c r="A11" s="416" t="s">
        <v>73</v>
      </c>
      <c r="B11" s="344">
        <f>'rashodi-opći dio'!F77</f>
        <v>24870059</v>
      </c>
      <c r="C11" s="344">
        <f>'rashodi-opći dio'!H77</f>
        <v>3300824.0700000003</v>
      </c>
      <c r="D11" s="361">
        <f>'rashodi-opći dio'!I77</f>
        <v>24834000</v>
      </c>
      <c r="E11" s="361">
        <f>'rashodi-opći dio'!J77</f>
        <v>15587000</v>
      </c>
      <c r="F11" s="361">
        <f>'rashodi-opći dio'!K77</f>
        <v>14522800</v>
      </c>
      <c r="G11" s="415">
        <f t="shared" si="0"/>
        <v>58.47950390593542</v>
      </c>
      <c r="H11" s="415">
        <f t="shared" si="3"/>
        <v>93.17251555783666</v>
      </c>
      <c r="I11" s="361">
        <f>'rashodi-opći dio'!N77</f>
        <v>14479000</v>
      </c>
      <c r="J11" s="415">
        <f t="shared" si="1"/>
        <v>99.6984052662021</v>
      </c>
      <c r="K11" s="361">
        <f>'rashodi-opći dio'!P77</f>
        <v>14479000</v>
      </c>
      <c r="L11" s="415">
        <f t="shared" si="2"/>
        <v>100</v>
      </c>
    </row>
    <row r="12" spans="1:12" s="3" customFormat="1" ht="22.5" customHeight="1">
      <c r="A12" s="416" t="s">
        <v>187</v>
      </c>
      <c r="B12" s="344">
        <f>B10+B11</f>
        <v>33444966499</v>
      </c>
      <c r="C12" s="344">
        <f>C10+C11</f>
        <v>4438909881.12</v>
      </c>
      <c r="D12" s="361">
        <f>D10+D11</f>
        <v>4959294985</v>
      </c>
      <c r="E12" s="361">
        <f>E10+E11</f>
        <v>5094635269</v>
      </c>
      <c r="F12" s="361">
        <f>F10+F11</f>
        <v>5557919183</v>
      </c>
      <c r="G12" s="415">
        <f t="shared" si="0"/>
        <v>112.07075198814778</v>
      </c>
      <c r="H12" s="415">
        <f t="shared" si="3"/>
        <v>109.09356390670408</v>
      </c>
      <c r="I12" s="361">
        <f>I10+I11</f>
        <v>5761331700</v>
      </c>
      <c r="J12" s="415">
        <f t="shared" si="1"/>
        <v>103.65986820431246</v>
      </c>
      <c r="K12" s="361">
        <f>K10+K11</f>
        <v>6006719789</v>
      </c>
      <c r="L12" s="415">
        <f t="shared" si="2"/>
        <v>104.25922515448988</v>
      </c>
    </row>
    <row r="13" spans="1:12" s="3" customFormat="1" ht="25.5" customHeight="1">
      <c r="A13" s="534" t="s">
        <v>34</v>
      </c>
      <c r="B13" s="344">
        <f>B7+B8-B10-B11</f>
        <v>432715163</v>
      </c>
      <c r="C13" s="344">
        <f>C7+C8-C10-C11</f>
        <v>57431171.65000027</v>
      </c>
      <c r="D13" s="361">
        <f>D7+D8-D10-D11</f>
        <v>107554174</v>
      </c>
      <c r="E13" s="361">
        <f>E7+E8-E10-E11</f>
        <v>15030000</v>
      </c>
      <c r="F13" s="361">
        <f>F7+F8-F10-F11</f>
        <v>9252417</v>
      </c>
      <c r="G13" s="415">
        <f t="shared" si="0"/>
        <v>8.60256432260825</v>
      </c>
      <c r="H13" s="415">
        <f t="shared" si="3"/>
        <v>61.559660678642715</v>
      </c>
      <c r="I13" s="361">
        <f>I7+I8-I10-I11</f>
        <v>13878626</v>
      </c>
      <c r="J13" s="415">
        <f t="shared" si="1"/>
        <v>150.00000540399336</v>
      </c>
      <c r="K13" s="361">
        <f>K7+K8-K10-K11</f>
        <v>23131044</v>
      </c>
      <c r="L13" s="415">
        <f t="shared" si="2"/>
        <v>166.66667147021613</v>
      </c>
    </row>
    <row r="14" spans="1:3" s="3" customFormat="1" ht="22.5" customHeight="1">
      <c r="A14" s="61"/>
      <c r="B14" s="63"/>
      <c r="C14" s="63"/>
    </row>
    <row r="15" spans="1:6" s="3" customFormat="1" ht="21" customHeight="1">
      <c r="A15" s="75"/>
      <c r="B15" s="417"/>
      <c r="C15" s="417"/>
      <c r="D15" s="4"/>
      <c r="E15" s="4"/>
      <c r="F15" s="398"/>
    </row>
    <row r="16" spans="1:12" s="31" customFormat="1" ht="24" customHeight="1">
      <c r="A16" s="558" t="s">
        <v>211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</row>
    <row r="17" spans="1:12" s="31" customFormat="1" ht="18.75" customHeight="1">
      <c r="A17" s="65"/>
      <c r="B17" s="418"/>
      <c r="C17" s="418"/>
      <c r="D17" s="316"/>
      <c r="E17" s="316"/>
      <c r="F17" s="316"/>
      <c r="G17" s="319"/>
      <c r="H17" s="319"/>
      <c r="I17" s="316"/>
      <c r="J17" s="121"/>
      <c r="L17" s="121" t="s">
        <v>307</v>
      </c>
    </row>
    <row r="18" spans="1:12" s="31" customFormat="1" ht="39.75" customHeight="1">
      <c r="A18" s="413"/>
      <c r="B18" s="414" t="s">
        <v>325</v>
      </c>
      <c r="C18" s="414" t="s">
        <v>322</v>
      </c>
      <c r="D18" s="192" t="s">
        <v>323</v>
      </c>
      <c r="E18" s="192" t="s">
        <v>338</v>
      </c>
      <c r="F18" s="192" t="s">
        <v>324</v>
      </c>
      <c r="G18" s="192" t="s">
        <v>272</v>
      </c>
      <c r="H18" s="192" t="s">
        <v>337</v>
      </c>
      <c r="I18" s="192" t="s">
        <v>305</v>
      </c>
      <c r="J18" s="192" t="s">
        <v>282</v>
      </c>
      <c r="K18" s="192" t="s">
        <v>320</v>
      </c>
      <c r="L18" s="192" t="s">
        <v>321</v>
      </c>
    </row>
    <row r="19" spans="1:12" s="31" customFormat="1" ht="25.5" customHeight="1">
      <c r="A19" s="535" t="s">
        <v>30</v>
      </c>
      <c r="B19" s="397">
        <f>'račun financiranja'!F3</f>
        <v>0</v>
      </c>
      <c r="C19" s="397">
        <f>'račun financiranja'!H3</f>
        <v>0</v>
      </c>
      <c r="D19" s="399">
        <f>'račun financiranja'!I3</f>
        <v>0</v>
      </c>
      <c r="E19" s="399">
        <f>'račun financiranja'!J3</f>
        <v>0</v>
      </c>
      <c r="F19" s="399">
        <f>'račun financiranja'!K3</f>
        <v>0</v>
      </c>
      <c r="G19" s="415"/>
      <c r="H19" s="415"/>
      <c r="I19" s="399">
        <f>'račun financiranja'!N3</f>
        <v>0</v>
      </c>
      <c r="J19" s="415"/>
      <c r="K19" s="399">
        <f>'račun financiranja'!P3</f>
        <v>0</v>
      </c>
      <c r="L19" s="415"/>
    </row>
    <row r="20" spans="1:12" s="31" customFormat="1" ht="18">
      <c r="A20" s="535" t="s">
        <v>31</v>
      </c>
      <c r="B20" s="397">
        <f>'račun financiranja'!F8</f>
        <v>0</v>
      </c>
      <c r="C20" s="397">
        <f>'račun financiranja'!H8</f>
        <v>33792767.4</v>
      </c>
      <c r="D20" s="399">
        <f>'račun financiranja'!I8</f>
        <v>107554174</v>
      </c>
      <c r="E20" s="399">
        <f>'račun financiranja'!J8</f>
        <v>15030000</v>
      </c>
      <c r="F20" s="399">
        <f>'račun financiranja'!K8</f>
        <v>9252417</v>
      </c>
      <c r="G20" s="415">
        <f>F20/D20*100</f>
        <v>8.60256432260825</v>
      </c>
      <c r="H20" s="415">
        <f>F20/E20*100</f>
        <v>61.559660678642715</v>
      </c>
      <c r="I20" s="399">
        <f>'račun financiranja'!N8</f>
        <v>13878626</v>
      </c>
      <c r="J20" s="415">
        <f>I20/F20*100</f>
        <v>150.00000540399336</v>
      </c>
      <c r="K20" s="399">
        <f>'račun financiranja'!P8</f>
        <v>23131044</v>
      </c>
      <c r="L20" s="415">
        <f>K20/I20*100</f>
        <v>166.66667147021613</v>
      </c>
    </row>
    <row r="21" spans="1:12" s="31" customFormat="1" ht="18">
      <c r="A21" s="531" t="s">
        <v>328</v>
      </c>
      <c r="B21" s="397">
        <f>B19-B20</f>
        <v>0</v>
      </c>
      <c r="C21" s="397">
        <f aca="true" t="shared" si="4" ref="C21:K21">C19-C20</f>
        <v>-33792767.4</v>
      </c>
      <c r="D21" s="401">
        <f t="shared" si="4"/>
        <v>-107554174</v>
      </c>
      <c r="E21" s="401">
        <f>E19-E20</f>
        <v>-15030000</v>
      </c>
      <c r="F21" s="401">
        <f t="shared" si="4"/>
        <v>-9252417</v>
      </c>
      <c r="G21" s="415">
        <f>F21/D21*100</f>
        <v>8.60256432260825</v>
      </c>
      <c r="H21" s="415">
        <f>F21/E21*100</f>
        <v>61.559660678642715</v>
      </c>
      <c r="I21" s="401">
        <f t="shared" si="4"/>
        <v>-13878626</v>
      </c>
      <c r="J21" s="415">
        <f>I21/F21*100</f>
        <v>150.00000540399336</v>
      </c>
      <c r="K21" s="401">
        <f t="shared" si="4"/>
        <v>-23131044</v>
      </c>
      <c r="L21" s="415">
        <f>K21/I21*100</f>
        <v>166.66667147021613</v>
      </c>
    </row>
    <row r="22" spans="1:12" s="31" customFormat="1" ht="21.75" customHeight="1">
      <c r="A22" s="535" t="s">
        <v>312</v>
      </c>
      <c r="B22" s="397">
        <v>0</v>
      </c>
      <c r="C22" s="397">
        <v>139027635.54</v>
      </c>
      <c r="D22" s="399">
        <v>162666040</v>
      </c>
      <c r="E22" s="399">
        <v>162666040</v>
      </c>
      <c r="F22" s="399">
        <v>162666040</v>
      </c>
      <c r="G22" s="415">
        <f>F22/D22*100</f>
        <v>100</v>
      </c>
      <c r="H22" s="415">
        <f>F22/E22*100</f>
        <v>100</v>
      </c>
      <c r="I22" s="399">
        <v>162666040</v>
      </c>
      <c r="J22" s="415">
        <f>I22/F22*100</f>
        <v>100</v>
      </c>
      <c r="K22" s="399">
        <v>162666040</v>
      </c>
      <c r="L22" s="415">
        <f>K22/I22*100</f>
        <v>100</v>
      </c>
    </row>
    <row r="23" spans="1:12" s="31" customFormat="1" ht="21.75" customHeight="1">
      <c r="A23" s="535" t="s">
        <v>313</v>
      </c>
      <c r="B23" s="397">
        <f>-(B19-B20+B22+B13)</f>
        <v>-432715163</v>
      </c>
      <c r="C23" s="397">
        <f>-(C19-C20+C22+C13)</f>
        <v>-162666039.79000026</v>
      </c>
      <c r="D23" s="399">
        <f>-(D19-D20+D22+D13)</f>
        <v>-162666040</v>
      </c>
      <c r="E23" s="399">
        <f>-(E19-E20+E22+E13)</f>
        <v>-162666040</v>
      </c>
      <c r="F23" s="399">
        <f>-(F19-F20+F22+F13)</f>
        <v>-162666040</v>
      </c>
      <c r="G23" s="415">
        <f>F23/D23*100</f>
        <v>100</v>
      </c>
      <c r="H23" s="415">
        <f>F23/E23*100</f>
        <v>100</v>
      </c>
      <c r="I23" s="399">
        <f>-(I19-I20+I22+I13)</f>
        <v>-162666040</v>
      </c>
      <c r="J23" s="415">
        <f>I23/F23*100</f>
        <v>100</v>
      </c>
      <c r="K23" s="399">
        <f>-(K19-K20+K22+K13)</f>
        <v>-162666040</v>
      </c>
      <c r="L23" s="415">
        <f>K23/I23*100</f>
        <v>100</v>
      </c>
    </row>
    <row r="24" spans="1:12" s="31" customFormat="1" ht="22.5" customHeight="1">
      <c r="A24" s="536" t="s">
        <v>74</v>
      </c>
      <c r="B24" s="397">
        <f>B19-B20+B22+B23</f>
        <v>-432715163</v>
      </c>
      <c r="C24" s="397">
        <f>C19-C20+C22+C23</f>
        <v>-57431171.650000274</v>
      </c>
      <c r="D24" s="399">
        <f>D19-D20+D22+D23</f>
        <v>-107554174</v>
      </c>
      <c r="E24" s="399">
        <f>E19-E20+E22+E23</f>
        <v>-15030000</v>
      </c>
      <c r="F24" s="399">
        <f>F19-F20+F22+F23</f>
        <v>-9252417</v>
      </c>
      <c r="G24" s="415">
        <f>F24/D24*100</f>
        <v>8.60256432260825</v>
      </c>
      <c r="H24" s="415">
        <f>F24/E24*100</f>
        <v>61.559660678642715</v>
      </c>
      <c r="I24" s="399">
        <f>I19-I20+I22+I23</f>
        <v>-13878626</v>
      </c>
      <c r="J24" s="415">
        <f>I24/F24*100</f>
        <v>150.00000540399336</v>
      </c>
      <c r="K24" s="399">
        <f>K19-K20+K22+K23</f>
        <v>-23131044</v>
      </c>
      <c r="L24" s="415">
        <f>K24/I24*100</f>
        <v>166.66667147021613</v>
      </c>
    </row>
    <row r="25" spans="1:12" s="31" customFormat="1" ht="22.5" customHeight="1">
      <c r="A25" s="536" t="s">
        <v>79</v>
      </c>
      <c r="B25" s="397">
        <f>SUM(B13,B24)</f>
        <v>0</v>
      </c>
      <c r="C25" s="397">
        <f>SUM(C13,C24)</f>
        <v>0</v>
      </c>
      <c r="D25" s="399">
        <f>SUM(D13,D24)</f>
        <v>0</v>
      </c>
      <c r="E25" s="399">
        <f>SUM(E13,E24)</f>
        <v>0</v>
      </c>
      <c r="F25" s="399">
        <f>SUM(F13,F24)</f>
        <v>0</v>
      </c>
      <c r="G25" s="415"/>
      <c r="H25" s="415"/>
      <c r="I25" s="399">
        <f>SUM(I13,I24)</f>
        <v>0</v>
      </c>
      <c r="J25" s="415"/>
      <c r="K25" s="399">
        <f>SUM(K13,K24)</f>
        <v>0</v>
      </c>
      <c r="L25" s="415"/>
    </row>
    <row r="26" spans="1:3" s="31" customFormat="1" ht="18" customHeight="1">
      <c r="A26" s="33"/>
      <c r="B26" s="419"/>
      <c r="C26" s="419"/>
    </row>
    <row r="27" spans="2:3" s="3" customFormat="1" ht="13.5">
      <c r="B27" s="4"/>
      <c r="C27" s="4"/>
    </row>
    <row r="28" spans="2:3" s="3" customFormat="1" ht="13.5">
      <c r="B28" s="4"/>
      <c r="C28" s="4"/>
    </row>
    <row r="29" spans="2:5" s="3" customFormat="1" ht="13.5">
      <c r="B29" s="4"/>
      <c r="C29" s="4"/>
      <c r="D29" s="398"/>
      <c r="E29" s="398"/>
    </row>
    <row r="30" spans="2:3" s="3" customFormat="1" ht="13.5">
      <c r="B30" s="4"/>
      <c r="C30" s="4"/>
    </row>
    <row r="31" spans="2:3" s="3" customFormat="1" ht="13.5">
      <c r="B31" s="4"/>
      <c r="C31" s="4"/>
    </row>
    <row r="32" spans="2:6" s="3" customFormat="1" ht="13.5">
      <c r="B32" s="4"/>
      <c r="C32" s="4"/>
      <c r="D32" s="398"/>
      <c r="E32" s="398"/>
      <c r="F32" s="4"/>
    </row>
    <row r="33" spans="2:3" s="3" customFormat="1" ht="13.5">
      <c r="B33" s="4"/>
      <c r="C33" s="4"/>
    </row>
    <row r="34" spans="2:3" s="3" customFormat="1" ht="13.5">
      <c r="B34" s="4"/>
      <c r="C34" s="4"/>
    </row>
    <row r="35" spans="2:3" s="3" customFormat="1" ht="13.5">
      <c r="B35" s="4"/>
      <c r="C35" s="4"/>
    </row>
    <row r="36" spans="2:3" s="3" customFormat="1" ht="13.5">
      <c r="B36" s="4"/>
      <c r="C36" s="4"/>
    </row>
    <row r="37" spans="2:3" s="3" customFormat="1" ht="13.5">
      <c r="B37" s="4"/>
      <c r="C37" s="4"/>
    </row>
    <row r="38" spans="2:3" s="3" customFormat="1" ht="13.5">
      <c r="B38" s="4"/>
      <c r="C38" s="4"/>
    </row>
    <row r="39" spans="2:3" s="3" customFormat="1" ht="13.5">
      <c r="B39" s="4"/>
      <c r="C39" s="4"/>
    </row>
    <row r="40" spans="2:3" s="3" customFormat="1" ht="13.5">
      <c r="B40" s="4"/>
      <c r="C40" s="4"/>
    </row>
    <row r="41" spans="2:3" s="3" customFormat="1" ht="13.5">
      <c r="B41" s="4"/>
      <c r="C41" s="4"/>
    </row>
    <row r="42" spans="2:3" s="3" customFormat="1" ht="13.5">
      <c r="B42" s="4"/>
      <c r="C42" s="4"/>
    </row>
    <row r="43" spans="2:3" s="3" customFormat="1" ht="13.5">
      <c r="B43" s="4"/>
      <c r="C43" s="4"/>
    </row>
    <row r="44" spans="2:3" s="3" customFormat="1" ht="13.5">
      <c r="B44" s="4"/>
      <c r="C44" s="4"/>
    </row>
    <row r="45" spans="2:3" s="3" customFormat="1" ht="13.5">
      <c r="B45" s="4"/>
      <c r="C45" s="4"/>
    </row>
    <row r="46" spans="2:3" s="3" customFormat="1" ht="13.5">
      <c r="B46" s="4"/>
      <c r="C46" s="4"/>
    </row>
    <row r="47" spans="2:3" s="3" customFormat="1" ht="13.5">
      <c r="B47" s="4"/>
      <c r="C47" s="4"/>
    </row>
    <row r="48" spans="2:3" s="3" customFormat="1" ht="13.5">
      <c r="B48" s="4"/>
      <c r="C48" s="4"/>
    </row>
    <row r="49" spans="2:3" s="3" customFormat="1" ht="13.5">
      <c r="B49" s="4"/>
      <c r="C49" s="4"/>
    </row>
    <row r="50" spans="2:3" s="3" customFormat="1" ht="13.5">
      <c r="B50" s="4"/>
      <c r="C50" s="4"/>
    </row>
    <row r="51" spans="2:3" s="3" customFormat="1" ht="13.5">
      <c r="B51" s="4"/>
      <c r="C51" s="4"/>
    </row>
    <row r="52" spans="2:3" s="3" customFormat="1" ht="13.5">
      <c r="B52" s="4"/>
      <c r="C52" s="4"/>
    </row>
    <row r="53" spans="2:3" s="3" customFormat="1" ht="13.5">
      <c r="B53" s="4"/>
      <c r="C53" s="4"/>
    </row>
    <row r="54" spans="2:3" s="3" customFormat="1" ht="13.5">
      <c r="B54" s="4"/>
      <c r="C54" s="4"/>
    </row>
    <row r="55" spans="2:3" s="3" customFormat="1" ht="13.5">
      <c r="B55" s="4"/>
      <c r="C55" s="4"/>
    </row>
    <row r="56" spans="2:3" s="3" customFormat="1" ht="13.5">
      <c r="B56" s="4"/>
      <c r="C56" s="4"/>
    </row>
    <row r="57" spans="2:3" s="3" customFormat="1" ht="13.5">
      <c r="B57" s="4"/>
      <c r="C57" s="4"/>
    </row>
    <row r="58" spans="2:3" s="3" customFormat="1" ht="13.5">
      <c r="B58" s="4"/>
      <c r="C58" s="4"/>
    </row>
    <row r="59" spans="2:3" s="3" customFormat="1" ht="13.5">
      <c r="B59" s="4"/>
      <c r="C59" s="4"/>
    </row>
    <row r="60" spans="2:3" s="3" customFormat="1" ht="13.5">
      <c r="B60" s="4"/>
      <c r="C60" s="4"/>
    </row>
    <row r="61" spans="2:3" s="3" customFormat="1" ht="13.5">
      <c r="B61" s="4"/>
      <c r="C61" s="4"/>
    </row>
    <row r="62" spans="2:3" s="3" customFormat="1" ht="13.5">
      <c r="B62" s="4"/>
      <c r="C62" s="4"/>
    </row>
    <row r="63" spans="2:3" s="3" customFormat="1" ht="13.5">
      <c r="B63" s="4"/>
      <c r="C63" s="4"/>
    </row>
    <row r="64" spans="2:3" s="3" customFormat="1" ht="13.5">
      <c r="B64" s="4"/>
      <c r="C64" s="4"/>
    </row>
    <row r="65" spans="2:3" s="3" customFormat="1" ht="13.5">
      <c r="B65" s="4"/>
      <c r="C65" s="4"/>
    </row>
    <row r="66" spans="2:3" s="3" customFormat="1" ht="13.5">
      <c r="B66" s="4"/>
      <c r="C66" s="4"/>
    </row>
    <row r="67" spans="2:3" s="3" customFormat="1" ht="13.5">
      <c r="B67" s="4"/>
      <c r="C67" s="4"/>
    </row>
    <row r="68" spans="2:3" s="3" customFormat="1" ht="13.5">
      <c r="B68" s="4"/>
      <c r="C68" s="4"/>
    </row>
    <row r="69" spans="2:3" s="3" customFormat="1" ht="13.5">
      <c r="B69" s="4"/>
      <c r="C69" s="4"/>
    </row>
    <row r="70" spans="2:3" s="3" customFormat="1" ht="13.5">
      <c r="B70" s="4"/>
      <c r="C70" s="4"/>
    </row>
    <row r="71" spans="2:3" s="3" customFormat="1" ht="13.5">
      <c r="B71" s="4"/>
      <c r="C71" s="4"/>
    </row>
    <row r="72" spans="2:3" s="3" customFormat="1" ht="13.5">
      <c r="B72" s="4"/>
      <c r="C72" s="4"/>
    </row>
    <row r="73" spans="2:3" s="3" customFormat="1" ht="13.5">
      <c r="B73" s="4"/>
      <c r="C73" s="4"/>
    </row>
    <row r="74" spans="2:3" s="3" customFormat="1" ht="13.5">
      <c r="B74" s="4"/>
      <c r="C74" s="4"/>
    </row>
    <row r="75" spans="2:3" s="3" customFormat="1" ht="13.5">
      <c r="B75" s="4"/>
      <c r="C75" s="4"/>
    </row>
    <row r="76" spans="2:3" s="3" customFormat="1" ht="13.5">
      <c r="B76" s="4"/>
      <c r="C76" s="4"/>
    </row>
    <row r="77" spans="2:3" s="3" customFormat="1" ht="13.5">
      <c r="B77" s="4"/>
      <c r="C77" s="4"/>
    </row>
    <row r="78" spans="2:3" s="3" customFormat="1" ht="13.5">
      <c r="B78" s="4"/>
      <c r="C78" s="4"/>
    </row>
    <row r="79" spans="2:3" s="3" customFormat="1" ht="13.5">
      <c r="B79" s="4"/>
      <c r="C79" s="4"/>
    </row>
    <row r="80" spans="2:3" s="3" customFormat="1" ht="13.5">
      <c r="B80" s="4"/>
      <c r="C80" s="4"/>
    </row>
    <row r="81" spans="2:3" s="3" customFormat="1" ht="13.5">
      <c r="B81" s="4"/>
      <c r="C81" s="4"/>
    </row>
    <row r="82" spans="2:3" s="3" customFormat="1" ht="13.5">
      <c r="B82" s="4"/>
      <c r="C82" s="4"/>
    </row>
    <row r="83" spans="2:3" s="3" customFormat="1" ht="13.5">
      <c r="B83" s="4"/>
      <c r="C83" s="4"/>
    </row>
    <row r="84" spans="2:3" s="3" customFormat="1" ht="13.5">
      <c r="B84" s="4"/>
      <c r="C84" s="4"/>
    </row>
    <row r="85" spans="2:3" s="3" customFormat="1" ht="13.5">
      <c r="B85" s="4"/>
      <c r="C85" s="4"/>
    </row>
    <row r="86" spans="2:3" s="3" customFormat="1" ht="13.5">
      <c r="B86" s="4"/>
      <c r="C86" s="4"/>
    </row>
    <row r="87" spans="2:3" s="3" customFormat="1" ht="13.5">
      <c r="B87" s="4"/>
      <c r="C87" s="4"/>
    </row>
    <row r="88" spans="2:3" s="3" customFormat="1" ht="13.5">
      <c r="B88" s="4"/>
      <c r="C88" s="4"/>
    </row>
    <row r="89" spans="2:3" s="3" customFormat="1" ht="13.5">
      <c r="B89" s="4"/>
      <c r="C89" s="4"/>
    </row>
    <row r="90" spans="2:3" s="3" customFormat="1" ht="13.5">
      <c r="B90" s="4"/>
      <c r="C90" s="4"/>
    </row>
    <row r="91" spans="2:3" s="3" customFormat="1" ht="13.5">
      <c r="B91" s="4"/>
      <c r="C91" s="4"/>
    </row>
    <row r="92" spans="2:3" s="3" customFormat="1" ht="13.5">
      <c r="B92" s="4"/>
      <c r="C92" s="4"/>
    </row>
    <row r="93" spans="2:3" s="3" customFormat="1" ht="13.5">
      <c r="B93" s="4"/>
      <c r="C93" s="4"/>
    </row>
    <row r="94" spans="2:3" s="3" customFormat="1" ht="13.5">
      <c r="B94" s="4"/>
      <c r="C94" s="4"/>
    </row>
    <row r="95" spans="2:3" s="3" customFormat="1" ht="13.5">
      <c r="B95" s="4"/>
      <c r="C95" s="4"/>
    </row>
    <row r="96" spans="2:3" s="3" customFormat="1" ht="13.5">
      <c r="B96" s="4"/>
      <c r="C96" s="4"/>
    </row>
    <row r="97" spans="2:3" s="3" customFormat="1" ht="13.5">
      <c r="B97" s="4"/>
      <c r="C97" s="4"/>
    </row>
    <row r="98" spans="2:3" s="3" customFormat="1" ht="13.5">
      <c r="B98" s="4"/>
      <c r="C98" s="4"/>
    </row>
    <row r="99" spans="2:3" s="3" customFormat="1" ht="13.5">
      <c r="B99" s="4"/>
      <c r="C99" s="4"/>
    </row>
    <row r="100" spans="2:3" s="3" customFormat="1" ht="13.5">
      <c r="B100" s="4"/>
      <c r="C100" s="4"/>
    </row>
    <row r="101" spans="2:3" s="3" customFormat="1" ht="13.5">
      <c r="B101" s="4"/>
      <c r="C101" s="4"/>
    </row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</sheetData>
  <sheetProtection/>
  <mergeCells count="4">
    <mergeCell ref="A4:L4"/>
    <mergeCell ref="A1:L2"/>
    <mergeCell ref="A3:L3"/>
    <mergeCell ref="A16:L16"/>
  </mergeCells>
  <printOptions horizontalCentered="1"/>
  <pageMargins left="0.32" right="0.15748031496062992" top="0.35433070866141736" bottom="0.1968503937007874" header="0.2362204724409449" footer="0.1968503937007874"/>
  <pageSetup fitToHeight="1" fitToWidth="1" horizontalDpi="600" verticalDpi="600" orientation="landscape" paperSize="9" scale="71" r:id="rId1"/>
  <ignoredErrors>
    <ignoredError sqref="F13 F7 F8 F9 F10 F11 F12 I20 I23:I24 I7 I13 I8 I9 I10 I11 I12" formula="1"/>
    <ignoredError sqref="F20 F23 F24" evalError="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zoomScale="106" zoomScaleNormal="106" zoomScalePageLayoutView="0" workbookViewId="0" topLeftCell="A1">
      <pane ySplit="4" topLeftCell="A5" activePane="bottomLeft" state="frozen"/>
      <selection pane="topLeft" activeCell="A1" sqref="A1:O2"/>
      <selection pane="bottomLeft" activeCell="F3" sqref="F3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3" width="5.57421875" style="46" customWidth="1"/>
    <col min="4" max="4" width="5.28125" style="41" customWidth="1"/>
    <col min="5" max="5" width="7.8515625" style="41" customWidth="1"/>
    <col min="6" max="6" width="50.140625" style="0" customWidth="1"/>
    <col min="7" max="7" width="18.00390625" style="0" hidden="1" customWidth="1"/>
    <col min="8" max="8" width="17.00390625" style="0" hidden="1" customWidth="1"/>
    <col min="9" max="9" width="17.00390625" style="0" customWidth="1"/>
    <col min="10" max="10" width="17.00390625" style="0" hidden="1" customWidth="1"/>
    <col min="11" max="12" width="17.00390625" style="0" customWidth="1"/>
    <col min="13" max="13" width="9.140625" style="0" hidden="1" customWidth="1"/>
    <col min="14" max="14" width="10.140625" style="0" customWidth="1"/>
    <col min="15" max="15" width="17.00390625" style="0" customWidth="1"/>
    <col min="16" max="16" width="8.8515625" style="0" customWidth="1"/>
    <col min="17" max="17" width="17.140625" style="0" customWidth="1"/>
    <col min="18" max="18" width="11.00390625" style="0" customWidth="1"/>
    <col min="19" max="19" width="12.28125" style="0" bestFit="1" customWidth="1"/>
    <col min="20" max="20" width="12.7109375" style="0" bestFit="1" customWidth="1"/>
    <col min="21" max="22" width="12.140625" style="0" bestFit="1" customWidth="1"/>
  </cols>
  <sheetData>
    <row r="1" spans="1:18" ht="18" customHeight="1">
      <c r="A1" s="577" t="s">
        <v>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</row>
    <row r="2" spans="1:18" ht="15" customHeight="1">
      <c r="A2" s="582" t="s">
        <v>209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378" t="s">
        <v>307</v>
      </c>
    </row>
    <row r="3" spans="1:18" s="3" customFormat="1" ht="35.25" customHeight="1">
      <c r="A3" s="144" t="s">
        <v>212</v>
      </c>
      <c r="B3" s="144" t="s">
        <v>3</v>
      </c>
      <c r="C3" s="155" t="s">
        <v>2</v>
      </c>
      <c r="D3" s="156" t="s">
        <v>4</v>
      </c>
      <c r="E3" s="156"/>
      <c r="F3" s="145" t="s">
        <v>41</v>
      </c>
      <c r="G3" s="414" t="s">
        <v>326</v>
      </c>
      <c r="H3" s="414" t="s">
        <v>327</v>
      </c>
      <c r="I3" s="414" t="s">
        <v>322</v>
      </c>
      <c r="J3" s="192" t="s">
        <v>323</v>
      </c>
      <c r="K3" s="192" t="s">
        <v>338</v>
      </c>
      <c r="L3" s="192" t="s">
        <v>324</v>
      </c>
      <c r="M3" s="192" t="s">
        <v>272</v>
      </c>
      <c r="N3" s="192" t="s">
        <v>337</v>
      </c>
      <c r="O3" s="192" t="s">
        <v>305</v>
      </c>
      <c r="P3" s="192" t="s">
        <v>282</v>
      </c>
      <c r="Q3" s="192" t="s">
        <v>320</v>
      </c>
      <c r="R3" s="192" t="s">
        <v>321</v>
      </c>
    </row>
    <row r="4" spans="3:19" s="3" customFormat="1" ht="20.25" customHeight="1">
      <c r="C4" s="183"/>
      <c r="D4" s="158"/>
      <c r="E4" s="158"/>
      <c r="F4" s="94" t="s">
        <v>180</v>
      </c>
      <c r="G4" s="340">
        <f aca="true" t="shared" si="0" ref="G4:L4">G5+G65</f>
        <v>33877681662</v>
      </c>
      <c r="H4" s="340">
        <f t="shared" si="0"/>
        <v>4496341052.757315</v>
      </c>
      <c r="I4" s="340">
        <f t="shared" si="0"/>
        <v>4496341052.77</v>
      </c>
      <c r="J4" s="189">
        <f t="shared" si="0"/>
        <v>5066849159</v>
      </c>
      <c r="K4" s="189">
        <f t="shared" si="0"/>
        <v>5109665269</v>
      </c>
      <c r="L4" s="189">
        <f t="shared" si="0"/>
        <v>5567171600</v>
      </c>
      <c r="M4" s="348">
        <f>L4/J4*100</f>
        <v>109.87442936033138</v>
      </c>
      <c r="N4" s="348">
        <f>L4/K4*100</f>
        <v>108.95374367819474</v>
      </c>
      <c r="O4" s="189">
        <f>O5+O65</f>
        <v>5775210326</v>
      </c>
      <c r="P4" s="348">
        <f>O4/L4*100</f>
        <v>103.73688366279208</v>
      </c>
      <c r="Q4" s="189">
        <f>Q5+Q65</f>
        <v>6029850833</v>
      </c>
      <c r="R4" s="348">
        <f>Q4/O4*100</f>
        <v>104.40919884516772</v>
      </c>
      <c r="S4" s="4"/>
    </row>
    <row r="5" spans="1:18" s="113" customFormat="1" ht="15.75" customHeight="1">
      <c r="A5" s="108">
        <v>6</v>
      </c>
      <c r="B5" s="108"/>
      <c r="C5" s="111"/>
      <c r="D5" s="112"/>
      <c r="E5" s="112"/>
      <c r="F5" s="194" t="s">
        <v>35</v>
      </c>
      <c r="G5" s="341">
        <f aca="true" t="shared" si="1" ref="G5:L5">G6+G10+G27+G37+G45+G58</f>
        <v>33874017237</v>
      </c>
      <c r="H5" s="522">
        <f t="shared" si="1"/>
        <v>4495854699.98009</v>
      </c>
      <c r="I5" s="341">
        <f t="shared" si="1"/>
        <v>4495854700</v>
      </c>
      <c r="J5" s="102">
        <f t="shared" si="1"/>
        <v>5066584159</v>
      </c>
      <c r="K5" s="102">
        <f>K6+K10+K27+K37+K45+K58</f>
        <v>5109400269</v>
      </c>
      <c r="L5" s="102">
        <f t="shared" si="1"/>
        <v>5564671600</v>
      </c>
      <c r="M5" s="348">
        <f>L5/J5*100</f>
        <v>109.83083326693044</v>
      </c>
      <c r="N5" s="348">
        <f aca="true" t="shared" si="2" ref="N5:N68">L5/K5*100</f>
        <v>108.91046516285374</v>
      </c>
      <c r="O5" s="102">
        <f>O6+O10+O27+O37+O45+O58</f>
        <v>5773810326</v>
      </c>
      <c r="P5" s="347">
        <f>O5/L5*100</f>
        <v>103.75833006928927</v>
      </c>
      <c r="Q5" s="102">
        <f>Q6+Q10+Q27+Q37+Q45+Q58</f>
        <v>6028850833</v>
      </c>
      <c r="R5" s="347">
        <f>Q5/O5*100</f>
        <v>104.41719579618902</v>
      </c>
    </row>
    <row r="6" spans="2:20" s="113" customFormat="1" ht="12.75" customHeight="1">
      <c r="B6" s="108">
        <v>62</v>
      </c>
      <c r="C6" s="111"/>
      <c r="D6" s="112"/>
      <c r="E6" s="112"/>
      <c r="F6" s="103" t="s">
        <v>99</v>
      </c>
      <c r="G6" s="341">
        <f aca="true" t="shared" si="3" ref="G6:Q6">G7</f>
        <v>26377851445</v>
      </c>
      <c r="H6" s="522">
        <f t="shared" si="3"/>
        <v>3500942523.7242017</v>
      </c>
      <c r="I6" s="341">
        <f t="shared" si="3"/>
        <v>3500942523.73</v>
      </c>
      <c r="J6" s="102">
        <f t="shared" si="3"/>
        <v>3972087579</v>
      </c>
      <c r="K6" s="102">
        <f t="shared" si="3"/>
        <v>3973787579</v>
      </c>
      <c r="L6" s="102">
        <f t="shared" si="3"/>
        <v>4336521900</v>
      </c>
      <c r="M6" s="348">
        <f>L6/J6*100</f>
        <v>109.17488131245456</v>
      </c>
      <c r="N6" s="348">
        <f t="shared" si="2"/>
        <v>109.12817592256106</v>
      </c>
      <c r="O6" s="102">
        <f t="shared" si="3"/>
        <v>4563607709</v>
      </c>
      <c r="P6" s="347">
        <f>O6/L6*100</f>
        <v>105.2365885434592</v>
      </c>
      <c r="Q6" s="102">
        <f t="shared" si="3"/>
        <v>4755995333</v>
      </c>
      <c r="R6" s="347">
        <f>Q6/O6*100</f>
        <v>104.21569153765316</v>
      </c>
      <c r="T6" s="109"/>
    </row>
    <row r="7" spans="3:21" s="113" customFormat="1" ht="12.75" customHeight="1">
      <c r="C7" s="111">
        <v>621</v>
      </c>
      <c r="D7" s="114"/>
      <c r="E7" s="114"/>
      <c r="F7" s="103" t="s">
        <v>100</v>
      </c>
      <c r="G7" s="341">
        <f aca="true" t="shared" si="4" ref="G7:L7">SUM(G8:G9)</f>
        <v>26377851445</v>
      </c>
      <c r="H7" s="522">
        <f t="shared" si="4"/>
        <v>3500942523.7242017</v>
      </c>
      <c r="I7" s="341">
        <f t="shared" si="4"/>
        <v>3500942523.73</v>
      </c>
      <c r="J7" s="102">
        <f t="shared" si="4"/>
        <v>3972087579</v>
      </c>
      <c r="K7" s="102">
        <f t="shared" si="4"/>
        <v>3973787579</v>
      </c>
      <c r="L7" s="102">
        <f t="shared" si="4"/>
        <v>4336521900</v>
      </c>
      <c r="M7" s="348">
        <f>L7/J7*100</f>
        <v>109.17488131245456</v>
      </c>
      <c r="N7" s="348">
        <f t="shared" si="2"/>
        <v>109.12817592256106</v>
      </c>
      <c r="O7" s="102">
        <f>SUM(O8:O9)</f>
        <v>4563607709</v>
      </c>
      <c r="P7" s="347">
        <f>O7/L7*100</f>
        <v>105.2365885434592</v>
      </c>
      <c r="Q7" s="102">
        <f>SUM(Q8:Q9)</f>
        <v>4755995333</v>
      </c>
      <c r="R7" s="347">
        <f>Q7/O7*100</f>
        <v>104.21569153765316</v>
      </c>
      <c r="T7" s="440"/>
      <c r="U7" s="440"/>
    </row>
    <row r="8" spans="3:20" s="113" customFormat="1" ht="12.75" customHeight="1">
      <c r="C8" s="115"/>
      <c r="D8" s="112">
        <v>6211</v>
      </c>
      <c r="E8" s="112"/>
      <c r="F8" s="116" t="s">
        <v>101</v>
      </c>
      <c r="G8" s="342">
        <v>26363241391</v>
      </c>
      <c r="H8" s="342">
        <f aca="true" t="shared" si="5" ref="H8:H21">G8/$H$76</f>
        <v>3499003436.3262324</v>
      </c>
      <c r="I8" s="342">
        <v>3499003436.33</v>
      </c>
      <c r="J8" s="110">
        <v>3972087579</v>
      </c>
      <c r="K8" s="110">
        <v>3972087579</v>
      </c>
      <c r="L8" s="110">
        <v>4336521900</v>
      </c>
      <c r="M8" s="519">
        <f>L8/J8*100</f>
        <v>109.17488131245456</v>
      </c>
      <c r="N8" s="519">
        <f t="shared" si="2"/>
        <v>109.17488131245456</v>
      </c>
      <c r="O8" s="110">
        <v>4563607709</v>
      </c>
      <c r="P8" s="346">
        <f>O8/L8*100</f>
        <v>105.2365885434592</v>
      </c>
      <c r="Q8" s="110">
        <v>4755995333</v>
      </c>
      <c r="R8" s="346">
        <f>Q8/O8*100</f>
        <v>104.21569153765316</v>
      </c>
      <c r="T8" s="109"/>
    </row>
    <row r="9" spans="3:20" s="113" customFormat="1" ht="27" customHeight="1">
      <c r="C9" s="115"/>
      <c r="D9" s="112">
        <v>6212</v>
      </c>
      <c r="E9" s="112"/>
      <c r="F9" s="116" t="s">
        <v>145</v>
      </c>
      <c r="G9" s="342">
        <v>14610054</v>
      </c>
      <c r="H9" s="342">
        <f t="shared" si="5"/>
        <v>1939087.397969341</v>
      </c>
      <c r="I9" s="342">
        <v>1939087.4</v>
      </c>
      <c r="J9" s="110">
        <v>0</v>
      </c>
      <c r="K9" s="110">
        <v>1700000</v>
      </c>
      <c r="L9" s="110">
        <v>0</v>
      </c>
      <c r="M9" s="348"/>
      <c r="N9" s="348">
        <f t="shared" si="2"/>
        <v>0</v>
      </c>
      <c r="O9" s="110">
        <v>0</v>
      </c>
      <c r="P9" s="346"/>
      <c r="Q9" s="110">
        <v>0</v>
      </c>
      <c r="R9" s="346"/>
      <c r="T9" s="440"/>
    </row>
    <row r="10" spans="2:20" s="113" customFormat="1" ht="26.25">
      <c r="B10" s="111">
        <v>63</v>
      </c>
      <c r="D10" s="112"/>
      <c r="E10" s="112"/>
      <c r="F10" s="103" t="s">
        <v>309</v>
      </c>
      <c r="G10" s="341">
        <f>G11+G16+G19+G22</f>
        <v>4793875535</v>
      </c>
      <c r="H10" s="341">
        <f t="shared" si="5"/>
        <v>636256624.1953679</v>
      </c>
      <c r="I10" s="341">
        <f>I11+I16+I19+I22</f>
        <v>636256624.2</v>
      </c>
      <c r="J10" s="102">
        <f>J11+J16+J19+J22</f>
        <v>723666580</v>
      </c>
      <c r="K10" s="102">
        <f>K11+K16+K19+K22</f>
        <v>722122690</v>
      </c>
      <c r="L10" s="102">
        <f>L11+L16+L19+L22</f>
        <v>785000000</v>
      </c>
      <c r="M10" s="347">
        <f aca="true" t="shared" si="6" ref="M10:M28">L10/J10*100</f>
        <v>108.47536996941326</v>
      </c>
      <c r="N10" s="347">
        <f t="shared" si="2"/>
        <v>108.70728906191826</v>
      </c>
      <c r="O10" s="102">
        <f>O11+O16+O19+O22</f>
        <v>745200000</v>
      </c>
      <c r="P10" s="347">
        <f>O10/L10*100</f>
        <v>94.92993630573248</v>
      </c>
      <c r="Q10" s="102">
        <f>Q11+Q16+Q19+Q22</f>
        <v>785200000</v>
      </c>
      <c r="R10" s="347">
        <f>Q10/O10*100</f>
        <v>105.36768652710681</v>
      </c>
      <c r="T10" s="109"/>
    </row>
    <row r="11" spans="3:18" s="113" customFormat="1" ht="26.25">
      <c r="C11" s="111">
        <v>632</v>
      </c>
      <c r="D11" s="112"/>
      <c r="E11" s="112"/>
      <c r="F11" s="103" t="s">
        <v>169</v>
      </c>
      <c r="G11" s="341">
        <f>G12+G14</f>
        <v>1570195</v>
      </c>
      <c r="H11" s="341">
        <f t="shared" si="5"/>
        <v>208400.69015860374</v>
      </c>
      <c r="I11" s="341">
        <f>I12+I14</f>
        <v>208400.69</v>
      </c>
      <c r="J11" s="102">
        <f>J12+J14</f>
        <v>12964000</v>
      </c>
      <c r="K11" s="102">
        <f>K12+K14</f>
        <v>11260110</v>
      </c>
      <c r="L11" s="102">
        <f>L12+L14</f>
        <v>0</v>
      </c>
      <c r="M11" s="348">
        <f t="shared" si="6"/>
        <v>0</v>
      </c>
      <c r="N11" s="348">
        <f t="shared" si="2"/>
        <v>0</v>
      </c>
      <c r="O11" s="102">
        <f>O12+O14</f>
        <v>0</v>
      </c>
      <c r="P11" s="347"/>
      <c r="Q11" s="102">
        <f>Q12+Q14</f>
        <v>0</v>
      </c>
      <c r="R11" s="347"/>
    </row>
    <row r="12" spans="3:18" s="113" customFormat="1" ht="12" customHeight="1">
      <c r="C12" s="115"/>
      <c r="D12" s="112">
        <v>6323</v>
      </c>
      <c r="E12" s="112"/>
      <c r="F12" s="116" t="s">
        <v>170</v>
      </c>
      <c r="G12" s="342">
        <f>G13</f>
        <v>1570195</v>
      </c>
      <c r="H12" s="342">
        <f t="shared" si="5"/>
        <v>208400.69015860374</v>
      </c>
      <c r="I12" s="342">
        <f>I13</f>
        <v>208400.69</v>
      </c>
      <c r="J12" s="110">
        <f>J13</f>
        <v>793000</v>
      </c>
      <c r="K12" s="110">
        <f>K13</f>
        <v>793000</v>
      </c>
      <c r="L12" s="110">
        <f>L13</f>
        <v>0</v>
      </c>
      <c r="M12" s="519">
        <f t="shared" si="6"/>
        <v>0</v>
      </c>
      <c r="N12" s="519">
        <f t="shared" si="2"/>
        <v>0</v>
      </c>
      <c r="O12" s="110">
        <f>O13</f>
        <v>0</v>
      </c>
      <c r="P12" s="346"/>
      <c r="Q12" s="110">
        <f>Q13</f>
        <v>0</v>
      </c>
      <c r="R12" s="346"/>
    </row>
    <row r="13" spans="3:18" s="113" customFormat="1" ht="12" customHeight="1">
      <c r="C13" s="115"/>
      <c r="D13" s="112"/>
      <c r="E13" s="112">
        <v>63231</v>
      </c>
      <c r="F13" s="116" t="s">
        <v>170</v>
      </c>
      <c r="G13" s="342">
        <v>1570195</v>
      </c>
      <c r="H13" s="342">
        <f t="shared" si="5"/>
        <v>208400.69015860374</v>
      </c>
      <c r="I13" s="342">
        <v>208400.69</v>
      </c>
      <c r="J13" s="110">
        <v>793000</v>
      </c>
      <c r="K13" s="110">
        <v>793000</v>
      </c>
      <c r="L13" s="110">
        <v>0</v>
      </c>
      <c r="M13" s="519">
        <f t="shared" si="6"/>
        <v>0</v>
      </c>
      <c r="N13" s="519">
        <f t="shared" si="2"/>
        <v>0</v>
      </c>
      <c r="O13" s="110">
        <v>0</v>
      </c>
      <c r="P13" s="346"/>
      <c r="Q13" s="110">
        <v>0</v>
      </c>
      <c r="R13" s="346"/>
    </row>
    <row r="14" spans="3:18" s="113" customFormat="1" ht="12" customHeight="1">
      <c r="C14" s="115"/>
      <c r="D14" s="112">
        <v>6324</v>
      </c>
      <c r="E14" s="112"/>
      <c r="F14" s="116" t="s">
        <v>196</v>
      </c>
      <c r="G14" s="342">
        <f aca="true" t="shared" si="7" ref="G14:Q14">SUM(G15)</f>
        <v>0</v>
      </c>
      <c r="H14" s="342">
        <f t="shared" si="5"/>
        <v>0</v>
      </c>
      <c r="I14" s="342">
        <f t="shared" si="7"/>
        <v>0</v>
      </c>
      <c r="J14" s="110">
        <f>J15</f>
        <v>12171000</v>
      </c>
      <c r="K14" s="110">
        <f>K15</f>
        <v>10467110</v>
      </c>
      <c r="L14" s="110">
        <f t="shared" si="7"/>
        <v>0</v>
      </c>
      <c r="M14" s="519">
        <f t="shared" si="6"/>
        <v>0</v>
      </c>
      <c r="N14" s="519">
        <f t="shared" si="2"/>
        <v>0</v>
      </c>
      <c r="O14" s="110">
        <f t="shared" si="7"/>
        <v>0</v>
      </c>
      <c r="P14" s="346"/>
      <c r="Q14" s="110">
        <f t="shared" si="7"/>
        <v>0</v>
      </c>
      <c r="R14" s="346"/>
    </row>
    <row r="15" spans="3:18" s="113" customFormat="1" ht="12" customHeight="1">
      <c r="C15" s="115"/>
      <c r="D15" s="112"/>
      <c r="E15" s="112">
        <v>63241</v>
      </c>
      <c r="F15" s="116" t="s">
        <v>196</v>
      </c>
      <c r="G15" s="342">
        <v>0</v>
      </c>
      <c r="H15" s="342">
        <f t="shared" si="5"/>
        <v>0</v>
      </c>
      <c r="I15" s="342"/>
      <c r="J15" s="110">
        <v>12171000</v>
      </c>
      <c r="K15" s="110">
        <v>10467110</v>
      </c>
      <c r="L15" s="110">
        <v>0</v>
      </c>
      <c r="M15" s="519">
        <f t="shared" si="6"/>
        <v>0</v>
      </c>
      <c r="N15" s="519">
        <f t="shared" si="2"/>
        <v>0</v>
      </c>
      <c r="O15" s="110">
        <v>0</v>
      </c>
      <c r="P15" s="346"/>
      <c r="Q15" s="110">
        <v>0</v>
      </c>
      <c r="R15" s="346"/>
    </row>
    <row r="16" spans="3:18" s="113" customFormat="1" ht="12" customHeight="1">
      <c r="C16" s="111">
        <v>633</v>
      </c>
      <c r="D16" s="112"/>
      <c r="E16" s="114"/>
      <c r="F16" s="103" t="s">
        <v>151</v>
      </c>
      <c r="G16" s="341">
        <f aca="true" t="shared" si="8" ref="G16:Q17">SUM(G17)</f>
        <v>4790000000</v>
      </c>
      <c r="H16" s="341">
        <f t="shared" si="5"/>
        <v>635742252.3060588</v>
      </c>
      <c r="I16" s="341">
        <f t="shared" si="8"/>
        <v>635742252.31</v>
      </c>
      <c r="J16" s="102">
        <f t="shared" si="8"/>
        <v>710569580</v>
      </c>
      <c r="K16" s="102">
        <f t="shared" si="8"/>
        <v>710569580</v>
      </c>
      <c r="L16" s="102">
        <f t="shared" si="8"/>
        <v>785000000</v>
      </c>
      <c r="M16" s="348">
        <f t="shared" si="6"/>
        <v>110.4747546327553</v>
      </c>
      <c r="N16" s="348">
        <f t="shared" si="2"/>
        <v>110.4747546327553</v>
      </c>
      <c r="O16" s="102">
        <f t="shared" si="8"/>
        <v>745200000</v>
      </c>
      <c r="P16" s="347">
        <f aca="true" t="shared" si="9" ref="P16:P21">O16/L16*100</f>
        <v>94.92993630573248</v>
      </c>
      <c r="Q16" s="102">
        <f t="shared" si="8"/>
        <v>785200000</v>
      </c>
      <c r="R16" s="347">
        <f aca="true" t="shared" si="10" ref="R16:R21">Q16/O16*100</f>
        <v>105.36768652710681</v>
      </c>
    </row>
    <row r="17" spans="3:18" s="113" customFormat="1" ht="12" customHeight="1">
      <c r="C17" s="115"/>
      <c r="D17" s="112">
        <v>6331</v>
      </c>
      <c r="E17" s="112"/>
      <c r="F17" s="116" t="s">
        <v>153</v>
      </c>
      <c r="G17" s="342">
        <f t="shared" si="8"/>
        <v>4790000000</v>
      </c>
      <c r="H17" s="342">
        <f t="shared" si="5"/>
        <v>635742252.3060588</v>
      </c>
      <c r="I17" s="342">
        <f t="shared" si="8"/>
        <v>635742252.31</v>
      </c>
      <c r="J17" s="110">
        <f t="shared" si="8"/>
        <v>710569580</v>
      </c>
      <c r="K17" s="110">
        <f t="shared" si="8"/>
        <v>710569580</v>
      </c>
      <c r="L17" s="110">
        <f t="shared" si="8"/>
        <v>785000000</v>
      </c>
      <c r="M17" s="348">
        <f t="shared" si="6"/>
        <v>110.4747546327553</v>
      </c>
      <c r="N17" s="348">
        <f t="shared" si="2"/>
        <v>110.4747546327553</v>
      </c>
      <c r="O17" s="110">
        <f t="shared" si="8"/>
        <v>745200000</v>
      </c>
      <c r="P17" s="346">
        <f t="shared" si="9"/>
        <v>94.92993630573248</v>
      </c>
      <c r="Q17" s="110">
        <f t="shared" si="8"/>
        <v>785200000</v>
      </c>
      <c r="R17" s="346">
        <f t="shared" si="10"/>
        <v>105.36768652710681</v>
      </c>
    </row>
    <row r="18" spans="3:18" s="113" customFormat="1" ht="12" customHeight="1">
      <c r="C18" s="115"/>
      <c r="D18" s="112"/>
      <c r="E18" s="112">
        <v>63311</v>
      </c>
      <c r="F18" s="116" t="s">
        <v>152</v>
      </c>
      <c r="G18" s="342">
        <v>4790000000</v>
      </c>
      <c r="H18" s="342">
        <f t="shared" si="5"/>
        <v>635742252.3060588</v>
      </c>
      <c r="I18" s="342">
        <v>635742252.31</v>
      </c>
      <c r="J18" s="110">
        <v>710569580</v>
      </c>
      <c r="K18" s="110">
        <v>710569580</v>
      </c>
      <c r="L18" s="110">
        <v>785000000</v>
      </c>
      <c r="M18" s="348">
        <f t="shared" si="6"/>
        <v>110.4747546327553</v>
      </c>
      <c r="N18" s="348">
        <f t="shared" si="2"/>
        <v>110.4747546327553</v>
      </c>
      <c r="O18" s="110">
        <v>745200000</v>
      </c>
      <c r="P18" s="346">
        <f t="shared" si="9"/>
        <v>94.92993630573248</v>
      </c>
      <c r="Q18" s="110">
        <v>785200000</v>
      </c>
      <c r="R18" s="346">
        <f t="shared" si="10"/>
        <v>105.36768652710681</v>
      </c>
    </row>
    <row r="19" spans="3:18" s="113" customFormat="1" ht="12" customHeight="1" hidden="1">
      <c r="C19" s="111">
        <v>634</v>
      </c>
      <c r="D19" s="112"/>
      <c r="E19" s="114"/>
      <c r="F19" s="103" t="s">
        <v>184</v>
      </c>
      <c r="G19" s="341">
        <f>SUM(G20)</f>
        <v>0</v>
      </c>
      <c r="H19" s="341">
        <f t="shared" si="5"/>
        <v>0</v>
      </c>
      <c r="I19" s="341">
        <f>SUM(I20)</f>
        <v>0</v>
      </c>
      <c r="J19" s="102">
        <f>SUM(J20)</f>
        <v>0</v>
      </c>
      <c r="K19" s="102">
        <f>SUM(K20)</f>
        <v>0</v>
      </c>
      <c r="L19" s="102">
        <f>SUM(L20)</f>
        <v>0</v>
      </c>
      <c r="M19" s="348" t="e">
        <f t="shared" si="6"/>
        <v>#DIV/0!</v>
      </c>
      <c r="N19" s="348" t="e">
        <f t="shared" si="2"/>
        <v>#DIV/0!</v>
      </c>
      <c r="O19" s="102">
        <f>SUM(O20)</f>
        <v>0</v>
      </c>
      <c r="P19" s="341" t="e">
        <f t="shared" si="9"/>
        <v>#DIV/0!</v>
      </c>
      <c r="Q19" s="102">
        <f>SUM(Q20)</f>
        <v>0</v>
      </c>
      <c r="R19" s="341" t="e">
        <f t="shared" si="10"/>
        <v>#DIV/0!</v>
      </c>
    </row>
    <row r="20" spans="3:18" s="113" customFormat="1" ht="12" customHeight="1" hidden="1">
      <c r="C20" s="111"/>
      <c r="D20" s="112">
        <v>6341</v>
      </c>
      <c r="E20" s="114"/>
      <c r="F20" s="116" t="s">
        <v>184</v>
      </c>
      <c r="G20" s="342">
        <f>SUM(G21)</f>
        <v>0</v>
      </c>
      <c r="H20" s="342">
        <f t="shared" si="5"/>
        <v>0</v>
      </c>
      <c r="I20" s="342">
        <f>SUM(I21)</f>
        <v>0</v>
      </c>
      <c r="J20" s="110">
        <v>0</v>
      </c>
      <c r="K20" s="110">
        <v>0</v>
      </c>
      <c r="L20" s="110">
        <v>0</v>
      </c>
      <c r="M20" s="348" t="e">
        <f t="shared" si="6"/>
        <v>#DIV/0!</v>
      </c>
      <c r="N20" s="348" t="e">
        <f t="shared" si="2"/>
        <v>#DIV/0!</v>
      </c>
      <c r="O20" s="110">
        <v>0</v>
      </c>
      <c r="P20" s="342" t="e">
        <f t="shared" si="9"/>
        <v>#DIV/0!</v>
      </c>
      <c r="Q20" s="110">
        <v>0</v>
      </c>
      <c r="R20" s="342" t="e">
        <f t="shared" si="10"/>
        <v>#DIV/0!</v>
      </c>
    </row>
    <row r="21" spans="3:18" s="113" customFormat="1" ht="12" customHeight="1" hidden="1">
      <c r="C21" s="115"/>
      <c r="D21" s="112"/>
      <c r="E21" s="112">
        <v>63414</v>
      </c>
      <c r="F21" s="116" t="s">
        <v>194</v>
      </c>
      <c r="G21" s="342">
        <v>0</v>
      </c>
      <c r="H21" s="342">
        <f t="shared" si="5"/>
        <v>0</v>
      </c>
      <c r="I21" s="342">
        <v>0</v>
      </c>
      <c r="J21" s="110">
        <v>0</v>
      </c>
      <c r="K21" s="110">
        <v>0</v>
      </c>
      <c r="L21" s="110">
        <v>0</v>
      </c>
      <c r="M21" s="348" t="e">
        <f t="shared" si="6"/>
        <v>#DIV/0!</v>
      </c>
      <c r="N21" s="348" t="e">
        <f t="shared" si="2"/>
        <v>#DIV/0!</v>
      </c>
      <c r="O21" s="110">
        <v>0</v>
      </c>
      <c r="P21" s="342" t="e">
        <f t="shared" si="9"/>
        <v>#DIV/0!</v>
      </c>
      <c r="Q21" s="110">
        <v>0</v>
      </c>
      <c r="R21" s="342" t="e">
        <f t="shared" si="10"/>
        <v>#DIV/0!</v>
      </c>
    </row>
    <row r="22" spans="3:18" s="113" customFormat="1" ht="12" customHeight="1">
      <c r="C22" s="111">
        <v>638</v>
      </c>
      <c r="D22" s="112"/>
      <c r="E22" s="112"/>
      <c r="F22" s="116" t="s">
        <v>278</v>
      </c>
      <c r="G22" s="341">
        <f>G23+G25</f>
        <v>2305340</v>
      </c>
      <c r="H22" s="341">
        <f>H23+H25</f>
        <v>305971.199150574</v>
      </c>
      <c r="I22" s="341">
        <f>I23+I25</f>
        <v>305971.2</v>
      </c>
      <c r="J22" s="341">
        <f>J23+J25</f>
        <v>133000</v>
      </c>
      <c r="K22" s="341">
        <f>K23+K25</f>
        <v>293000</v>
      </c>
      <c r="L22" s="102">
        <f>L23</f>
        <v>0</v>
      </c>
      <c r="M22" s="348">
        <f t="shared" si="6"/>
        <v>0</v>
      </c>
      <c r="N22" s="348">
        <f t="shared" si="2"/>
        <v>0</v>
      </c>
      <c r="O22" s="341">
        <f>O23+O25</f>
        <v>0</v>
      </c>
      <c r="P22" s="341"/>
      <c r="Q22" s="341">
        <f>Q23+Q25</f>
        <v>0</v>
      </c>
      <c r="R22" s="341"/>
    </row>
    <row r="23" spans="3:18" s="113" customFormat="1" ht="12" customHeight="1">
      <c r="C23" s="115"/>
      <c r="D23" s="112">
        <v>6381</v>
      </c>
      <c r="E23" s="112"/>
      <c r="F23" s="116" t="s">
        <v>279</v>
      </c>
      <c r="G23" s="342">
        <f>SUM(G24)</f>
        <v>2305340</v>
      </c>
      <c r="H23" s="342">
        <f>G23/$H$76</f>
        <v>305971.199150574</v>
      </c>
      <c r="I23" s="342">
        <f>SUM(I24)</f>
        <v>305971.2</v>
      </c>
      <c r="J23" s="110">
        <f>SUM(J24)</f>
        <v>133000</v>
      </c>
      <c r="K23" s="110">
        <f>SUM(K24)</f>
        <v>133000</v>
      </c>
      <c r="L23" s="110">
        <f>SUM(L24)</f>
        <v>0</v>
      </c>
      <c r="M23" s="519">
        <f t="shared" si="6"/>
        <v>0</v>
      </c>
      <c r="N23" s="519">
        <f t="shared" si="2"/>
        <v>0</v>
      </c>
      <c r="O23" s="110">
        <f>SUM(O24)</f>
        <v>0</v>
      </c>
      <c r="P23" s="342"/>
      <c r="Q23" s="110">
        <f>SUM(Q24)</f>
        <v>0</v>
      </c>
      <c r="R23" s="342"/>
    </row>
    <row r="24" spans="3:18" s="113" customFormat="1" ht="12" customHeight="1">
      <c r="C24" s="115"/>
      <c r="D24" s="112"/>
      <c r="E24" s="112">
        <v>63811</v>
      </c>
      <c r="F24" s="116" t="s">
        <v>280</v>
      </c>
      <c r="G24" s="342">
        <v>2305340</v>
      </c>
      <c r="H24" s="342">
        <f>G24/$H$76</f>
        <v>305971.199150574</v>
      </c>
      <c r="I24" s="342">
        <v>305971.2</v>
      </c>
      <c r="J24" s="110">
        <v>133000</v>
      </c>
      <c r="K24" s="110">
        <v>133000</v>
      </c>
      <c r="L24" s="110">
        <v>0</v>
      </c>
      <c r="M24" s="519">
        <f t="shared" si="6"/>
        <v>0</v>
      </c>
      <c r="N24" s="519">
        <f t="shared" si="2"/>
        <v>0</v>
      </c>
      <c r="O24" s="110">
        <v>0</v>
      </c>
      <c r="P24" s="342"/>
      <c r="Q24" s="110">
        <v>0</v>
      </c>
      <c r="R24" s="342"/>
    </row>
    <row r="25" spans="3:18" s="113" customFormat="1" ht="12" customHeight="1">
      <c r="C25" s="115"/>
      <c r="D25" s="112">
        <v>6382</v>
      </c>
      <c r="E25" s="112"/>
      <c r="F25" s="116" t="s">
        <v>329</v>
      </c>
      <c r="G25" s="110">
        <f aca="true" t="shared" si="11" ref="G25:L25">G26</f>
        <v>0</v>
      </c>
      <c r="H25" s="110">
        <f t="shared" si="11"/>
        <v>0</v>
      </c>
      <c r="I25" s="110">
        <f t="shared" si="11"/>
        <v>0</v>
      </c>
      <c r="J25" s="110">
        <f t="shared" si="11"/>
        <v>0</v>
      </c>
      <c r="K25" s="110">
        <f t="shared" si="11"/>
        <v>160000</v>
      </c>
      <c r="L25" s="110">
        <f t="shared" si="11"/>
        <v>0</v>
      </c>
      <c r="M25" s="519"/>
      <c r="N25" s="519">
        <f t="shared" si="2"/>
        <v>0</v>
      </c>
      <c r="O25" s="110">
        <f>O26</f>
        <v>0</v>
      </c>
      <c r="P25" s="342"/>
      <c r="Q25" s="110">
        <f>Q26</f>
        <v>0</v>
      </c>
      <c r="R25" s="342"/>
    </row>
    <row r="26" spans="3:18" s="113" customFormat="1" ht="12" customHeight="1">
      <c r="C26" s="115"/>
      <c r="D26" s="112"/>
      <c r="E26" s="112">
        <v>63821</v>
      </c>
      <c r="F26" s="116" t="s">
        <v>330</v>
      </c>
      <c r="G26" s="342"/>
      <c r="H26" s="342"/>
      <c r="I26" s="342"/>
      <c r="J26" s="110"/>
      <c r="K26" s="110">
        <v>160000</v>
      </c>
      <c r="L26" s="110"/>
      <c r="M26" s="519"/>
      <c r="N26" s="519">
        <f t="shared" si="2"/>
        <v>0</v>
      </c>
      <c r="O26" s="110"/>
      <c r="P26" s="342"/>
      <c r="Q26" s="110"/>
      <c r="R26" s="342"/>
    </row>
    <row r="27" spans="2:18" s="113" customFormat="1" ht="13.5">
      <c r="B27" s="108">
        <v>64</v>
      </c>
      <c r="C27" s="111"/>
      <c r="D27" s="112"/>
      <c r="E27" s="112"/>
      <c r="F27" s="117" t="s">
        <v>36</v>
      </c>
      <c r="G27" s="341">
        <f>G28+G34</f>
        <v>8223591</v>
      </c>
      <c r="H27" s="341">
        <f aca="true" t="shared" si="12" ref="H27:H74">G27/$H$76</f>
        <v>1091458.092773243</v>
      </c>
      <c r="I27" s="341">
        <f>I28+I34</f>
        <v>1091458.09</v>
      </c>
      <c r="J27" s="102">
        <f>J28+J34</f>
        <v>1407000</v>
      </c>
      <c r="K27" s="102">
        <f>K28+K34</f>
        <v>7947000</v>
      </c>
      <c r="L27" s="102">
        <f>L28+L34</f>
        <v>8080000</v>
      </c>
      <c r="M27" s="348">
        <f t="shared" si="6"/>
        <v>574.271499644634</v>
      </c>
      <c r="N27" s="348">
        <f t="shared" si="2"/>
        <v>101.67358751730214</v>
      </c>
      <c r="O27" s="102">
        <f>O28+O34</f>
        <v>8231000</v>
      </c>
      <c r="P27" s="347">
        <f>O27/L27*100</f>
        <v>101.86881188118812</v>
      </c>
      <c r="Q27" s="102">
        <f>Q28+Q34</f>
        <v>8281500</v>
      </c>
      <c r="R27" s="347">
        <f aca="true" t="shared" si="13" ref="R27:R64">Q27/O27*100</f>
        <v>100.6135341999757</v>
      </c>
    </row>
    <row r="28" spans="3:18" s="113" customFormat="1" ht="13.5">
      <c r="C28" s="111">
        <v>641</v>
      </c>
      <c r="D28" s="112"/>
      <c r="E28" s="112"/>
      <c r="F28" s="117" t="s">
        <v>37</v>
      </c>
      <c r="G28" s="341">
        <f>SUM(G29:G33)</f>
        <v>7764329</v>
      </c>
      <c r="H28" s="341">
        <f t="shared" si="12"/>
        <v>1030503.5503351251</v>
      </c>
      <c r="I28" s="341">
        <f>SUM(I29:I33)</f>
        <v>1030503.55</v>
      </c>
      <c r="J28" s="102">
        <f>SUM(J29:J33)</f>
        <v>1327000</v>
      </c>
      <c r="K28" s="102">
        <f>SUM(K29:K33)</f>
        <v>7867000</v>
      </c>
      <c r="L28" s="102">
        <f>SUM(L29:L33)</f>
        <v>8000000</v>
      </c>
      <c r="M28" s="348">
        <f t="shared" si="6"/>
        <v>602.8636021100226</v>
      </c>
      <c r="N28" s="348">
        <f t="shared" si="2"/>
        <v>101.69060633024026</v>
      </c>
      <c r="O28" s="102">
        <f>SUM(O29:O33)</f>
        <v>8150000</v>
      </c>
      <c r="P28" s="347">
        <f>O28/L28*100</f>
        <v>101.875</v>
      </c>
      <c r="Q28" s="102">
        <f>SUM(Q29:Q33)</f>
        <v>8200000</v>
      </c>
      <c r="R28" s="347">
        <f t="shared" si="13"/>
        <v>100.61349693251533</v>
      </c>
    </row>
    <row r="29" spans="3:18" s="113" customFormat="1" ht="14.25" customHeight="1">
      <c r="C29" s="115"/>
      <c r="D29" s="112">
        <v>6413</v>
      </c>
      <c r="E29" s="112"/>
      <c r="F29" s="116" t="s">
        <v>38</v>
      </c>
      <c r="G29" s="342">
        <v>87</v>
      </c>
      <c r="H29" s="342">
        <f t="shared" si="12"/>
        <v>11.546884332072466</v>
      </c>
      <c r="I29" s="342">
        <v>11.55</v>
      </c>
      <c r="J29" s="110">
        <v>0</v>
      </c>
      <c r="K29" s="110">
        <v>6500000</v>
      </c>
      <c r="L29" s="110">
        <v>6500000</v>
      </c>
      <c r="M29" s="348"/>
      <c r="N29" s="519">
        <f t="shared" si="2"/>
        <v>100</v>
      </c>
      <c r="O29" s="110">
        <v>6650000</v>
      </c>
      <c r="P29" s="346"/>
      <c r="Q29" s="110">
        <v>6700000</v>
      </c>
      <c r="R29" s="346"/>
    </row>
    <row r="30" spans="3:18" s="113" customFormat="1" ht="13.5">
      <c r="C30" s="115"/>
      <c r="D30" s="112">
        <v>6414</v>
      </c>
      <c r="E30" s="112"/>
      <c r="F30" s="116" t="s">
        <v>39</v>
      </c>
      <c r="G30" s="342">
        <v>6195560</v>
      </c>
      <c r="H30" s="342">
        <f t="shared" si="12"/>
        <v>822292.1229013206</v>
      </c>
      <c r="I30" s="342">
        <v>822292.12</v>
      </c>
      <c r="J30" s="110">
        <v>1327000</v>
      </c>
      <c r="K30" s="110">
        <v>1327000</v>
      </c>
      <c r="L30" s="110">
        <v>1500000</v>
      </c>
      <c r="M30" s="519">
        <f>L30/J30*100</f>
        <v>113.03692539562924</v>
      </c>
      <c r="N30" s="519">
        <f t="shared" si="2"/>
        <v>113.03692539562924</v>
      </c>
      <c r="O30" s="110">
        <v>1500000</v>
      </c>
      <c r="P30" s="346">
        <f>O30/L30*100</f>
        <v>100</v>
      </c>
      <c r="Q30" s="110">
        <v>1500000</v>
      </c>
      <c r="R30" s="346">
        <f t="shared" si="13"/>
        <v>100</v>
      </c>
    </row>
    <row r="31" spans="3:18" s="113" customFormat="1" ht="13.5">
      <c r="C31" s="115"/>
      <c r="D31" s="112">
        <v>6415</v>
      </c>
      <c r="E31" s="112"/>
      <c r="F31" s="116" t="s">
        <v>102</v>
      </c>
      <c r="G31" s="342">
        <v>1568682</v>
      </c>
      <c r="H31" s="342">
        <f t="shared" si="12"/>
        <v>208199.8805494724</v>
      </c>
      <c r="I31" s="342">
        <v>208199.88</v>
      </c>
      <c r="J31" s="110">
        <v>0</v>
      </c>
      <c r="K31" s="110">
        <v>40000</v>
      </c>
      <c r="L31" s="110">
        <v>0</v>
      </c>
      <c r="M31" s="348"/>
      <c r="N31" s="348">
        <f t="shared" si="2"/>
        <v>0</v>
      </c>
      <c r="O31" s="110">
        <v>0</v>
      </c>
      <c r="P31" s="346"/>
      <c r="Q31" s="110">
        <v>0</v>
      </c>
      <c r="R31" s="346"/>
    </row>
    <row r="32" spans="3:18" s="113" customFormat="1" ht="13.5" hidden="1">
      <c r="C32" s="115"/>
      <c r="D32" s="112">
        <v>6416</v>
      </c>
      <c r="E32" s="112"/>
      <c r="F32" s="116" t="s">
        <v>40</v>
      </c>
      <c r="G32" s="342">
        <v>0</v>
      </c>
      <c r="H32" s="342">
        <f t="shared" si="12"/>
        <v>0</v>
      </c>
      <c r="I32" s="342">
        <v>0</v>
      </c>
      <c r="J32" s="110">
        <v>0</v>
      </c>
      <c r="K32" s="110">
        <v>0</v>
      </c>
      <c r="L32" s="110">
        <v>0</v>
      </c>
      <c r="M32" s="348" t="e">
        <f aca="true" t="shared" si="14" ref="M32:M72">L32/J32*100</f>
        <v>#DIV/0!</v>
      </c>
      <c r="N32" s="348" t="e">
        <f t="shared" si="2"/>
        <v>#DIV/0!</v>
      </c>
      <c r="O32" s="110">
        <v>0</v>
      </c>
      <c r="P32" s="346" t="e">
        <f aca="true" t="shared" si="15" ref="P32:P64">O32/L32*100</f>
        <v>#DIV/0!</v>
      </c>
      <c r="Q32" s="110">
        <v>0</v>
      </c>
      <c r="R32" s="346" t="e">
        <f t="shared" si="13"/>
        <v>#DIV/0!</v>
      </c>
    </row>
    <row r="33" spans="3:18" s="113" customFormat="1" ht="13.5" hidden="1">
      <c r="C33" s="115"/>
      <c r="D33" s="112">
        <v>6419</v>
      </c>
      <c r="E33" s="112"/>
      <c r="F33" s="118" t="s">
        <v>42</v>
      </c>
      <c r="G33" s="342">
        <v>0</v>
      </c>
      <c r="H33" s="342">
        <f t="shared" si="12"/>
        <v>0</v>
      </c>
      <c r="I33" s="342">
        <v>0</v>
      </c>
      <c r="J33" s="110">
        <v>0</v>
      </c>
      <c r="K33" s="110">
        <v>0</v>
      </c>
      <c r="L33" s="110">
        <v>0</v>
      </c>
      <c r="M33" s="348" t="e">
        <f t="shared" si="14"/>
        <v>#DIV/0!</v>
      </c>
      <c r="N33" s="348" t="e">
        <f t="shared" si="2"/>
        <v>#DIV/0!</v>
      </c>
      <c r="O33" s="110">
        <v>0</v>
      </c>
      <c r="P33" s="346" t="e">
        <f t="shared" si="15"/>
        <v>#DIV/0!</v>
      </c>
      <c r="Q33" s="110">
        <v>0</v>
      </c>
      <c r="R33" s="346" t="e">
        <f t="shared" si="13"/>
        <v>#DIV/0!</v>
      </c>
    </row>
    <row r="34" spans="3:18" s="113" customFormat="1" ht="13.5">
      <c r="C34" s="111">
        <v>642</v>
      </c>
      <c r="D34" s="112"/>
      <c r="E34" s="112"/>
      <c r="F34" s="117" t="s">
        <v>43</v>
      </c>
      <c r="G34" s="341">
        <f>SUM(G35:G36)</f>
        <v>459262</v>
      </c>
      <c r="H34" s="341">
        <f t="shared" si="12"/>
        <v>60954.542438117984</v>
      </c>
      <c r="I34" s="341">
        <f>SUM(I35:I36)</f>
        <v>60954.54</v>
      </c>
      <c r="J34" s="102">
        <f>SUM(J35:J36)</f>
        <v>80000</v>
      </c>
      <c r="K34" s="102">
        <f>SUM(K35:K36)</f>
        <v>80000</v>
      </c>
      <c r="L34" s="102">
        <f>SUM(L35:L36)</f>
        <v>80000</v>
      </c>
      <c r="M34" s="348">
        <f t="shared" si="14"/>
        <v>100</v>
      </c>
      <c r="N34" s="348">
        <f t="shared" si="2"/>
        <v>100</v>
      </c>
      <c r="O34" s="102">
        <f>SUM(O35:O36)</f>
        <v>81000</v>
      </c>
      <c r="P34" s="347">
        <f t="shared" si="15"/>
        <v>101.25</v>
      </c>
      <c r="Q34" s="102">
        <f>SUM(Q35:Q36)</f>
        <v>81500</v>
      </c>
      <c r="R34" s="347">
        <f t="shared" si="13"/>
        <v>100.61728395061729</v>
      </c>
    </row>
    <row r="35" spans="3:18" s="113" customFormat="1" ht="13.5">
      <c r="C35" s="115"/>
      <c r="D35" s="112">
        <v>6422</v>
      </c>
      <c r="E35" s="112"/>
      <c r="F35" s="116" t="s">
        <v>44</v>
      </c>
      <c r="G35" s="342">
        <v>459262</v>
      </c>
      <c r="H35" s="342">
        <f t="shared" si="12"/>
        <v>60954.542438117984</v>
      </c>
      <c r="I35" s="342">
        <v>60954.54</v>
      </c>
      <c r="J35" s="110">
        <v>80000</v>
      </c>
      <c r="K35" s="110">
        <v>80000</v>
      </c>
      <c r="L35" s="110">
        <v>80000</v>
      </c>
      <c r="M35" s="519">
        <f t="shared" si="14"/>
        <v>100</v>
      </c>
      <c r="N35" s="519">
        <f t="shared" si="2"/>
        <v>100</v>
      </c>
      <c r="O35" s="110">
        <v>81000</v>
      </c>
      <c r="P35" s="346">
        <f t="shared" si="15"/>
        <v>101.25</v>
      </c>
      <c r="Q35" s="110">
        <v>81500</v>
      </c>
      <c r="R35" s="346">
        <f t="shared" si="13"/>
        <v>100.61728395061729</v>
      </c>
    </row>
    <row r="36" spans="3:18" s="113" customFormat="1" ht="13.5" hidden="1">
      <c r="C36" s="115"/>
      <c r="D36" s="112">
        <v>6429</v>
      </c>
      <c r="E36" s="112"/>
      <c r="F36" s="118" t="s">
        <v>45</v>
      </c>
      <c r="G36" s="342">
        <v>0</v>
      </c>
      <c r="H36" s="342">
        <f t="shared" si="12"/>
        <v>0</v>
      </c>
      <c r="I36" s="342">
        <v>0</v>
      </c>
      <c r="J36" s="110">
        <v>0</v>
      </c>
      <c r="K36" s="110">
        <v>0</v>
      </c>
      <c r="L36" s="110">
        <v>0</v>
      </c>
      <c r="M36" s="348" t="e">
        <f t="shared" si="14"/>
        <v>#DIV/0!</v>
      </c>
      <c r="N36" s="348" t="e">
        <f t="shared" si="2"/>
        <v>#DIV/0!</v>
      </c>
      <c r="O36" s="110">
        <v>0</v>
      </c>
      <c r="P36" s="346" t="e">
        <f t="shared" si="15"/>
        <v>#DIV/0!</v>
      </c>
      <c r="Q36" s="110">
        <v>0</v>
      </c>
      <c r="R36" s="346" t="e">
        <f t="shared" si="13"/>
        <v>#DIV/0!</v>
      </c>
    </row>
    <row r="37" spans="2:18" s="113" customFormat="1" ht="12.75" customHeight="1">
      <c r="B37" s="108">
        <v>65</v>
      </c>
      <c r="C37" s="111"/>
      <c r="D37" s="112"/>
      <c r="E37" s="112"/>
      <c r="F37" s="117" t="s">
        <v>331</v>
      </c>
      <c r="G37" s="341">
        <f>G38</f>
        <v>2691547600</v>
      </c>
      <c r="H37" s="528">
        <f t="shared" si="12"/>
        <v>357229756.45364654</v>
      </c>
      <c r="I37" s="341">
        <f>I38</f>
        <v>357229756.46</v>
      </c>
      <c r="J37" s="102">
        <f>J38</f>
        <v>369102000</v>
      </c>
      <c r="K37" s="102">
        <f>K38</f>
        <v>405202000</v>
      </c>
      <c r="L37" s="102">
        <f>L38</f>
        <v>434700000</v>
      </c>
      <c r="M37" s="348">
        <f t="shared" si="14"/>
        <v>117.77232309768031</v>
      </c>
      <c r="N37" s="348">
        <f t="shared" si="2"/>
        <v>107.27982586463047</v>
      </c>
      <c r="O37" s="102">
        <f>O38</f>
        <v>456399617</v>
      </c>
      <c r="P37" s="347">
        <f t="shared" si="15"/>
        <v>104.99186036346906</v>
      </c>
      <c r="Q37" s="102">
        <f>Q38</f>
        <v>479000000</v>
      </c>
      <c r="R37" s="347">
        <f t="shared" si="13"/>
        <v>104.95188474270785</v>
      </c>
    </row>
    <row r="38" spans="3:22" s="113" customFormat="1" ht="13.5">
      <c r="C38" s="111">
        <v>652</v>
      </c>
      <c r="D38" s="112"/>
      <c r="E38" s="112"/>
      <c r="F38" s="117" t="s">
        <v>47</v>
      </c>
      <c r="G38" s="341">
        <f aca="true" t="shared" si="16" ref="G38:Q38">SUM(G39)</f>
        <v>2691547600</v>
      </c>
      <c r="H38" s="528">
        <f t="shared" si="12"/>
        <v>357229756.45364654</v>
      </c>
      <c r="I38" s="341">
        <f t="shared" si="16"/>
        <v>357229756.46</v>
      </c>
      <c r="J38" s="102">
        <f t="shared" si="16"/>
        <v>369102000</v>
      </c>
      <c r="K38" s="102">
        <f t="shared" si="16"/>
        <v>405202000</v>
      </c>
      <c r="L38" s="102">
        <f t="shared" si="16"/>
        <v>434700000</v>
      </c>
      <c r="M38" s="348">
        <f t="shared" si="14"/>
        <v>117.77232309768031</v>
      </c>
      <c r="N38" s="348">
        <f t="shared" si="2"/>
        <v>107.27982586463047</v>
      </c>
      <c r="O38" s="102">
        <f t="shared" si="16"/>
        <v>456399617</v>
      </c>
      <c r="P38" s="347">
        <f t="shared" si="15"/>
        <v>104.99186036346906</v>
      </c>
      <c r="Q38" s="102">
        <f t="shared" si="16"/>
        <v>479000000</v>
      </c>
      <c r="R38" s="347">
        <f t="shared" si="13"/>
        <v>104.95188474270785</v>
      </c>
      <c r="T38" s="109"/>
      <c r="U38" s="109"/>
      <c r="V38" s="109"/>
    </row>
    <row r="39" spans="3:22" s="113" customFormat="1" ht="13.5">
      <c r="C39" s="115"/>
      <c r="D39" s="112">
        <v>6526</v>
      </c>
      <c r="E39" s="112"/>
      <c r="F39" s="116" t="s">
        <v>48</v>
      </c>
      <c r="G39" s="342">
        <f>SUM(G40:G44)</f>
        <v>2691547600</v>
      </c>
      <c r="H39" s="530">
        <f t="shared" si="12"/>
        <v>357229756.45364654</v>
      </c>
      <c r="I39" s="342">
        <f>SUM(I40:I44)</f>
        <v>357229756.46</v>
      </c>
      <c r="J39" s="110">
        <f>SUM(J40:J44)</f>
        <v>369102000</v>
      </c>
      <c r="K39" s="110">
        <f>SUM(K40:K44)</f>
        <v>405202000</v>
      </c>
      <c r="L39" s="110">
        <f>SUM(L40:L44)</f>
        <v>434700000</v>
      </c>
      <c r="M39" s="519">
        <f t="shared" si="14"/>
        <v>117.77232309768031</v>
      </c>
      <c r="N39" s="519">
        <f t="shared" si="2"/>
        <v>107.27982586463047</v>
      </c>
      <c r="O39" s="110">
        <f>SUM(O40:O44)</f>
        <v>456399617</v>
      </c>
      <c r="P39" s="346">
        <f t="shared" si="15"/>
        <v>104.99186036346906</v>
      </c>
      <c r="Q39" s="110">
        <f>SUM(Q40:Q44)</f>
        <v>479000000</v>
      </c>
      <c r="R39" s="346">
        <f t="shared" si="13"/>
        <v>104.95188474270785</v>
      </c>
      <c r="T39" s="109"/>
      <c r="U39" s="109"/>
      <c r="V39" s="109"/>
    </row>
    <row r="40" spans="3:22" s="113" customFormat="1" ht="13.5">
      <c r="C40" s="115"/>
      <c r="D40" s="112"/>
      <c r="E40" s="112">
        <v>65264</v>
      </c>
      <c r="F40" s="116" t="s">
        <v>103</v>
      </c>
      <c r="G40" s="342">
        <v>635860029</v>
      </c>
      <c r="H40" s="342">
        <f t="shared" si="12"/>
        <v>84393128.80748557</v>
      </c>
      <c r="I40" s="342">
        <v>84393128.81</v>
      </c>
      <c r="J40" s="110">
        <v>88924000</v>
      </c>
      <c r="K40" s="110">
        <v>88924000</v>
      </c>
      <c r="L40" s="110">
        <v>94500000</v>
      </c>
      <c r="M40" s="519">
        <f t="shared" si="14"/>
        <v>106.27052314335836</v>
      </c>
      <c r="N40" s="519">
        <f t="shared" si="2"/>
        <v>106.27052314335836</v>
      </c>
      <c r="O40" s="110">
        <v>100500000</v>
      </c>
      <c r="P40" s="346">
        <f t="shared" si="15"/>
        <v>106.34920634920636</v>
      </c>
      <c r="Q40" s="110">
        <v>105500000</v>
      </c>
      <c r="R40" s="346">
        <f t="shared" si="13"/>
        <v>104.97512437810946</v>
      </c>
      <c r="S40" s="440"/>
      <c r="T40" s="109"/>
      <c r="U40" s="109"/>
      <c r="V40" s="109"/>
    </row>
    <row r="41" spans="3:22" s="113" customFormat="1" ht="13.5">
      <c r="C41" s="115"/>
      <c r="D41" s="112"/>
      <c r="E41" s="112">
        <v>65265</v>
      </c>
      <c r="F41" s="116" t="s">
        <v>104</v>
      </c>
      <c r="G41" s="342">
        <v>823585286</v>
      </c>
      <c r="H41" s="342">
        <f t="shared" si="12"/>
        <v>109308552.126883</v>
      </c>
      <c r="I41" s="342">
        <v>109308552.13</v>
      </c>
      <c r="J41" s="110">
        <v>121441000</v>
      </c>
      <c r="K41" s="110">
        <v>121441000</v>
      </c>
      <c r="L41" s="110">
        <v>132500000</v>
      </c>
      <c r="M41" s="519">
        <f t="shared" si="14"/>
        <v>109.10647968972586</v>
      </c>
      <c r="N41" s="519">
        <f t="shared" si="2"/>
        <v>109.10647968972586</v>
      </c>
      <c r="O41" s="110">
        <v>139500000</v>
      </c>
      <c r="P41" s="346">
        <f t="shared" si="15"/>
        <v>105.28301886792453</v>
      </c>
      <c r="Q41" s="110">
        <v>146500000</v>
      </c>
      <c r="R41" s="346">
        <f t="shared" si="13"/>
        <v>105.01792114695341</v>
      </c>
      <c r="S41" s="440"/>
      <c r="T41" s="109"/>
      <c r="U41" s="109"/>
      <c r="V41" s="109"/>
    </row>
    <row r="42" spans="3:23" s="113" customFormat="1" ht="13.5">
      <c r="C42" s="115"/>
      <c r="D42" s="112"/>
      <c r="E42" s="187">
        <v>65268</v>
      </c>
      <c r="F42" s="116" t="s">
        <v>105</v>
      </c>
      <c r="G42" s="342">
        <v>552940408</v>
      </c>
      <c r="H42" s="342">
        <f t="shared" si="12"/>
        <v>73387803.83568916</v>
      </c>
      <c r="I42" s="342">
        <v>73387803.83</v>
      </c>
      <c r="J42" s="110">
        <v>58531000</v>
      </c>
      <c r="K42" s="110">
        <v>58531000</v>
      </c>
      <c r="L42" s="553">
        <v>61200000</v>
      </c>
      <c r="M42" s="554">
        <f t="shared" si="14"/>
        <v>104.55997676444962</v>
      </c>
      <c r="N42" s="554">
        <f t="shared" si="2"/>
        <v>104.55997676444962</v>
      </c>
      <c r="O42" s="553">
        <v>62400000</v>
      </c>
      <c r="P42" s="555">
        <f t="shared" si="15"/>
        <v>101.96078431372548</v>
      </c>
      <c r="Q42" s="553">
        <v>63500000</v>
      </c>
      <c r="R42" s="555">
        <f t="shared" si="13"/>
        <v>101.76282051282051</v>
      </c>
      <c r="S42" s="440"/>
      <c r="T42" s="109"/>
      <c r="U42" s="109"/>
      <c r="V42" s="109"/>
      <c r="W42" s="109"/>
    </row>
    <row r="43" spans="3:22" s="113" customFormat="1" ht="13.5">
      <c r="C43" s="115"/>
      <c r="D43" s="112"/>
      <c r="E43" s="112">
        <v>65268</v>
      </c>
      <c r="F43" s="116" t="s">
        <v>166</v>
      </c>
      <c r="G43" s="342">
        <v>57508515</v>
      </c>
      <c r="H43" s="342">
        <f t="shared" si="12"/>
        <v>7632691.618554648</v>
      </c>
      <c r="I43" s="342">
        <v>7632691.62</v>
      </c>
      <c r="J43" s="110">
        <v>7300000</v>
      </c>
      <c r="K43" s="110">
        <v>9800000</v>
      </c>
      <c r="L43" s="110">
        <v>11500000</v>
      </c>
      <c r="M43" s="519">
        <f t="shared" si="14"/>
        <v>157.53424657534248</v>
      </c>
      <c r="N43" s="519">
        <f t="shared" si="2"/>
        <v>117.34693877551021</v>
      </c>
      <c r="O43" s="110">
        <v>12000000</v>
      </c>
      <c r="P43" s="346">
        <f t="shared" si="15"/>
        <v>104.34782608695652</v>
      </c>
      <c r="Q43" s="110">
        <v>12500000</v>
      </c>
      <c r="R43" s="346">
        <f t="shared" si="13"/>
        <v>104.16666666666667</v>
      </c>
      <c r="S43" s="440"/>
      <c r="T43" s="109"/>
      <c r="U43" s="109"/>
      <c r="V43" s="109"/>
    </row>
    <row r="44" spans="3:22" s="113" customFormat="1" ht="13.5">
      <c r="C44" s="115"/>
      <c r="D44" s="112"/>
      <c r="E44" s="112">
        <v>65269</v>
      </c>
      <c r="F44" s="116" t="s">
        <v>178</v>
      </c>
      <c r="G44" s="342">
        <v>621653362</v>
      </c>
      <c r="H44" s="342">
        <f t="shared" si="12"/>
        <v>82507580.06503417</v>
      </c>
      <c r="I44" s="342">
        <v>82507580.07</v>
      </c>
      <c r="J44" s="110">
        <v>92906000</v>
      </c>
      <c r="K44" s="110">
        <v>126506000</v>
      </c>
      <c r="L44" s="110">
        <v>135000000</v>
      </c>
      <c r="M44" s="519">
        <f t="shared" si="14"/>
        <v>145.30816093686093</v>
      </c>
      <c r="N44" s="519">
        <f t="shared" si="2"/>
        <v>106.71430604082019</v>
      </c>
      <c r="O44" s="110">
        <v>141999617</v>
      </c>
      <c r="P44" s="346">
        <f t="shared" si="15"/>
        <v>105.18490148148148</v>
      </c>
      <c r="Q44" s="110">
        <v>151000000</v>
      </c>
      <c r="R44" s="346">
        <f t="shared" si="13"/>
        <v>106.33831498292</v>
      </c>
      <c r="S44" s="440"/>
      <c r="T44" s="109"/>
      <c r="U44" s="109"/>
      <c r="V44" s="109"/>
    </row>
    <row r="45" spans="2:22" s="113" customFormat="1" ht="26.25">
      <c r="B45" s="111">
        <v>66</v>
      </c>
      <c r="C45" s="111"/>
      <c r="D45" s="112"/>
      <c r="E45" s="112"/>
      <c r="F45" s="103" t="s">
        <v>106</v>
      </c>
      <c r="G45" s="341">
        <f>G46</f>
        <v>2195421</v>
      </c>
      <c r="H45" s="341">
        <f t="shared" si="12"/>
        <v>291382.44077244675</v>
      </c>
      <c r="I45" s="341">
        <f>I46</f>
        <v>291382.44</v>
      </c>
      <c r="J45" s="102">
        <f>J46</f>
        <v>279000</v>
      </c>
      <c r="K45" s="102">
        <f>K46</f>
        <v>279000</v>
      </c>
      <c r="L45" s="102">
        <f>L46</f>
        <v>307700</v>
      </c>
      <c r="M45" s="348">
        <f t="shared" si="14"/>
        <v>110.28673835125448</v>
      </c>
      <c r="N45" s="348">
        <f t="shared" si="2"/>
        <v>110.28673835125448</v>
      </c>
      <c r="O45" s="102">
        <f>O46</f>
        <v>310000</v>
      </c>
      <c r="P45" s="347">
        <f t="shared" si="15"/>
        <v>100.74748131296718</v>
      </c>
      <c r="Q45" s="102">
        <f>Q46</f>
        <v>312000</v>
      </c>
      <c r="R45" s="347">
        <f t="shared" si="13"/>
        <v>100.64516129032258</v>
      </c>
      <c r="T45" s="109"/>
      <c r="U45" s="109"/>
      <c r="V45" s="109"/>
    </row>
    <row r="46" spans="3:20" s="113" customFormat="1" ht="13.5" customHeight="1">
      <c r="C46" s="111">
        <v>661</v>
      </c>
      <c r="D46" s="112"/>
      <c r="E46" s="112"/>
      <c r="F46" s="103" t="s">
        <v>303</v>
      </c>
      <c r="G46" s="341">
        <f>SUM(G47:G48)</f>
        <v>2195421</v>
      </c>
      <c r="H46" s="341">
        <f t="shared" si="12"/>
        <v>291382.44077244675</v>
      </c>
      <c r="I46" s="341">
        <f>SUM(I47:I48)</f>
        <v>291382.44</v>
      </c>
      <c r="J46" s="102">
        <f>SUM(J47:J48)</f>
        <v>279000</v>
      </c>
      <c r="K46" s="102">
        <f>SUM(K47:K48)</f>
        <v>279000</v>
      </c>
      <c r="L46" s="102">
        <f>SUM(L47:L48)</f>
        <v>307700</v>
      </c>
      <c r="M46" s="348">
        <f t="shared" si="14"/>
        <v>110.28673835125448</v>
      </c>
      <c r="N46" s="348">
        <f t="shared" si="2"/>
        <v>110.28673835125448</v>
      </c>
      <c r="O46" s="102">
        <f>SUM(O47:O48)</f>
        <v>310000</v>
      </c>
      <c r="P46" s="347">
        <f t="shared" si="15"/>
        <v>100.74748131296718</v>
      </c>
      <c r="Q46" s="102">
        <f>SUM(Q47:Q48)</f>
        <v>312000</v>
      </c>
      <c r="R46" s="347">
        <f t="shared" si="13"/>
        <v>100.64516129032258</v>
      </c>
      <c r="T46" s="109"/>
    </row>
    <row r="47" spans="3:20" s="113" customFormat="1" ht="13.5">
      <c r="C47" s="115"/>
      <c r="D47" s="112">
        <v>6614</v>
      </c>
      <c r="E47" s="112"/>
      <c r="F47" s="116" t="s">
        <v>108</v>
      </c>
      <c r="G47" s="342">
        <v>43011</v>
      </c>
      <c r="H47" s="342">
        <f t="shared" si="12"/>
        <v>5708.540712721481</v>
      </c>
      <c r="I47" s="342">
        <v>5708.54</v>
      </c>
      <c r="J47" s="110">
        <v>7000</v>
      </c>
      <c r="K47" s="110">
        <v>7000</v>
      </c>
      <c r="L47" s="110">
        <v>7700</v>
      </c>
      <c r="M47" s="519">
        <f t="shared" si="14"/>
        <v>110.00000000000001</v>
      </c>
      <c r="N47" s="519">
        <f t="shared" si="2"/>
        <v>110.00000000000001</v>
      </c>
      <c r="O47" s="110">
        <v>7700</v>
      </c>
      <c r="P47" s="346">
        <f t="shared" si="15"/>
        <v>100</v>
      </c>
      <c r="Q47" s="110">
        <v>7700</v>
      </c>
      <c r="R47" s="346">
        <f t="shared" si="13"/>
        <v>100</v>
      </c>
      <c r="T47" s="109"/>
    </row>
    <row r="48" spans="3:18" s="113" customFormat="1" ht="13.5">
      <c r="C48" s="115"/>
      <c r="D48" s="112">
        <v>6615</v>
      </c>
      <c r="E48" s="112"/>
      <c r="F48" s="116" t="s">
        <v>179</v>
      </c>
      <c r="G48" s="342">
        <v>2152410</v>
      </c>
      <c r="H48" s="342">
        <f t="shared" si="12"/>
        <v>285673.9000597253</v>
      </c>
      <c r="I48" s="342">
        <v>285673.9</v>
      </c>
      <c r="J48" s="110">
        <v>272000</v>
      </c>
      <c r="K48" s="110">
        <v>272000</v>
      </c>
      <c r="L48" s="110">
        <v>300000</v>
      </c>
      <c r="M48" s="519">
        <f t="shared" si="14"/>
        <v>110.29411764705883</v>
      </c>
      <c r="N48" s="519">
        <f t="shared" si="2"/>
        <v>110.29411764705883</v>
      </c>
      <c r="O48" s="110">
        <v>302300</v>
      </c>
      <c r="P48" s="346">
        <f t="shared" si="15"/>
        <v>100.76666666666667</v>
      </c>
      <c r="Q48" s="110">
        <v>304300</v>
      </c>
      <c r="R48" s="346">
        <f t="shared" si="13"/>
        <v>100.66159444260667</v>
      </c>
    </row>
    <row r="49" spans="3:18" s="113" customFormat="1" ht="13.5" hidden="1">
      <c r="C49" s="115"/>
      <c r="D49" s="112"/>
      <c r="E49" s="112"/>
      <c r="F49" s="103" t="s">
        <v>109</v>
      </c>
      <c r="G49" s="341">
        <f aca="true" t="shared" si="17" ref="G49:Q50">G50</f>
        <v>0</v>
      </c>
      <c r="H49" s="341">
        <f t="shared" si="12"/>
        <v>0</v>
      </c>
      <c r="I49" s="341">
        <f t="shared" si="17"/>
        <v>0</v>
      </c>
      <c r="J49" s="102">
        <f t="shared" si="17"/>
        <v>0</v>
      </c>
      <c r="K49" s="102">
        <f t="shared" si="17"/>
        <v>0</v>
      </c>
      <c r="L49" s="102">
        <f t="shared" si="17"/>
        <v>0</v>
      </c>
      <c r="M49" s="348" t="e">
        <f t="shared" si="14"/>
        <v>#DIV/0!</v>
      </c>
      <c r="N49" s="348" t="e">
        <f t="shared" si="2"/>
        <v>#DIV/0!</v>
      </c>
      <c r="O49" s="102">
        <f t="shared" si="17"/>
        <v>0</v>
      </c>
      <c r="P49" s="346" t="e">
        <f t="shared" si="15"/>
        <v>#DIV/0!</v>
      </c>
      <c r="Q49" s="102">
        <f t="shared" si="17"/>
        <v>0</v>
      </c>
      <c r="R49" s="346" t="e">
        <f t="shared" si="13"/>
        <v>#DIV/0!</v>
      </c>
    </row>
    <row r="50" spans="3:18" s="113" customFormat="1" ht="26.25" hidden="1">
      <c r="C50" s="119">
        <v>671</v>
      </c>
      <c r="D50" s="112"/>
      <c r="E50" s="112"/>
      <c r="F50" s="103" t="s">
        <v>110</v>
      </c>
      <c r="G50" s="341">
        <f t="shared" si="17"/>
        <v>0</v>
      </c>
      <c r="H50" s="341">
        <f t="shared" si="12"/>
        <v>0</v>
      </c>
      <c r="I50" s="341">
        <f t="shared" si="17"/>
        <v>0</v>
      </c>
      <c r="J50" s="102">
        <f t="shared" si="17"/>
        <v>0</v>
      </c>
      <c r="K50" s="102">
        <f t="shared" si="17"/>
        <v>0</v>
      </c>
      <c r="L50" s="102">
        <f t="shared" si="17"/>
        <v>0</v>
      </c>
      <c r="M50" s="348" t="e">
        <f t="shared" si="14"/>
        <v>#DIV/0!</v>
      </c>
      <c r="N50" s="348" t="e">
        <f t="shared" si="2"/>
        <v>#DIV/0!</v>
      </c>
      <c r="O50" s="102">
        <f t="shared" si="17"/>
        <v>0</v>
      </c>
      <c r="P50" s="346" t="e">
        <f t="shared" si="15"/>
        <v>#DIV/0!</v>
      </c>
      <c r="Q50" s="102">
        <f t="shared" si="17"/>
        <v>0</v>
      </c>
      <c r="R50" s="346" t="e">
        <f t="shared" si="13"/>
        <v>#DIV/0!</v>
      </c>
    </row>
    <row r="51" spans="3:18" s="113" customFormat="1" ht="27" hidden="1">
      <c r="C51" s="115"/>
      <c r="D51" s="112"/>
      <c r="E51" s="112"/>
      <c r="F51" s="120" t="s">
        <v>146</v>
      </c>
      <c r="G51" s="342"/>
      <c r="H51" s="342">
        <f t="shared" si="12"/>
        <v>0</v>
      </c>
      <c r="I51" s="342"/>
      <c r="J51" s="110"/>
      <c r="K51" s="110"/>
      <c r="L51" s="110"/>
      <c r="M51" s="348" t="e">
        <f t="shared" si="14"/>
        <v>#DIV/0!</v>
      </c>
      <c r="N51" s="348" t="e">
        <f t="shared" si="2"/>
        <v>#DIV/0!</v>
      </c>
      <c r="O51" s="110"/>
      <c r="P51" s="346" t="e">
        <f t="shared" si="15"/>
        <v>#DIV/0!</v>
      </c>
      <c r="Q51" s="110"/>
      <c r="R51" s="346" t="e">
        <f t="shared" si="13"/>
        <v>#DIV/0!</v>
      </c>
    </row>
    <row r="52" spans="3:18" s="113" customFormat="1" ht="13.5" hidden="1">
      <c r="C52" s="115"/>
      <c r="D52" s="112"/>
      <c r="E52" s="112"/>
      <c r="F52" s="116" t="s">
        <v>302</v>
      </c>
      <c r="G52" s="342"/>
      <c r="H52" s="342">
        <f t="shared" si="12"/>
        <v>0</v>
      </c>
      <c r="I52" s="342"/>
      <c r="J52" s="110"/>
      <c r="K52" s="110"/>
      <c r="L52" s="110"/>
      <c r="M52" s="348" t="e">
        <f t="shared" si="14"/>
        <v>#DIV/0!</v>
      </c>
      <c r="N52" s="348" t="e">
        <f t="shared" si="2"/>
        <v>#DIV/0!</v>
      </c>
      <c r="O52" s="110"/>
      <c r="P52" s="346" t="e">
        <f t="shared" si="15"/>
        <v>#DIV/0!</v>
      </c>
      <c r="Q52" s="110"/>
      <c r="R52" s="346" t="e">
        <f t="shared" si="13"/>
        <v>#DIV/0!</v>
      </c>
    </row>
    <row r="53" spans="3:18" s="113" customFormat="1" ht="13.5" hidden="1">
      <c r="C53" s="115"/>
      <c r="D53" s="112"/>
      <c r="E53" s="112"/>
      <c r="F53" s="116" t="s">
        <v>300</v>
      </c>
      <c r="G53" s="342"/>
      <c r="H53" s="342">
        <f t="shared" si="12"/>
        <v>0</v>
      </c>
      <c r="I53" s="342"/>
      <c r="J53" s="110"/>
      <c r="K53" s="110"/>
      <c r="L53" s="110"/>
      <c r="M53" s="348" t="e">
        <f t="shared" si="14"/>
        <v>#DIV/0!</v>
      </c>
      <c r="N53" s="348" t="e">
        <f t="shared" si="2"/>
        <v>#DIV/0!</v>
      </c>
      <c r="O53" s="110"/>
      <c r="P53" s="346" t="e">
        <f t="shared" si="15"/>
        <v>#DIV/0!</v>
      </c>
      <c r="Q53" s="110"/>
      <c r="R53" s="346" t="e">
        <f t="shared" si="13"/>
        <v>#DIV/0!</v>
      </c>
    </row>
    <row r="54" spans="3:18" s="113" customFormat="1" ht="13.5" hidden="1">
      <c r="C54" s="115"/>
      <c r="D54" s="112"/>
      <c r="E54" s="112"/>
      <c r="F54" s="116" t="s">
        <v>301</v>
      </c>
      <c r="G54" s="342"/>
      <c r="H54" s="342">
        <f t="shared" si="12"/>
        <v>0</v>
      </c>
      <c r="I54" s="342"/>
      <c r="J54" s="110"/>
      <c r="K54" s="110"/>
      <c r="L54" s="110"/>
      <c r="M54" s="348" t="e">
        <f t="shared" si="14"/>
        <v>#DIV/0!</v>
      </c>
      <c r="N54" s="348" t="e">
        <f t="shared" si="2"/>
        <v>#DIV/0!</v>
      </c>
      <c r="O54" s="110"/>
      <c r="P54" s="346" t="e">
        <f t="shared" si="15"/>
        <v>#DIV/0!</v>
      </c>
      <c r="Q54" s="110"/>
      <c r="R54" s="346" t="e">
        <f t="shared" si="13"/>
        <v>#DIV/0!</v>
      </c>
    </row>
    <row r="55" spans="3:18" s="113" customFormat="1" ht="13.5" hidden="1">
      <c r="C55" s="115"/>
      <c r="D55" s="112"/>
      <c r="E55" s="112"/>
      <c r="F55" s="116" t="s">
        <v>116</v>
      </c>
      <c r="G55" s="342"/>
      <c r="H55" s="342">
        <f t="shared" si="12"/>
        <v>0</v>
      </c>
      <c r="I55" s="342"/>
      <c r="J55" s="110"/>
      <c r="K55" s="110"/>
      <c r="L55" s="110"/>
      <c r="M55" s="348" t="e">
        <f t="shared" si="14"/>
        <v>#DIV/0!</v>
      </c>
      <c r="N55" s="348" t="e">
        <f t="shared" si="2"/>
        <v>#DIV/0!</v>
      </c>
      <c r="O55" s="110"/>
      <c r="P55" s="346" t="e">
        <f t="shared" si="15"/>
        <v>#DIV/0!</v>
      </c>
      <c r="Q55" s="110"/>
      <c r="R55" s="346" t="e">
        <f t="shared" si="13"/>
        <v>#DIV/0!</v>
      </c>
    </row>
    <row r="56" spans="3:18" s="113" customFormat="1" ht="13.5" hidden="1">
      <c r="C56" s="115"/>
      <c r="D56" s="112"/>
      <c r="E56" s="112"/>
      <c r="F56" s="116" t="s">
        <v>115</v>
      </c>
      <c r="G56" s="342"/>
      <c r="H56" s="342">
        <f t="shared" si="12"/>
        <v>0</v>
      </c>
      <c r="I56" s="342"/>
      <c r="J56" s="110"/>
      <c r="K56" s="110"/>
      <c r="L56" s="110"/>
      <c r="M56" s="348" t="e">
        <f t="shared" si="14"/>
        <v>#DIV/0!</v>
      </c>
      <c r="N56" s="348" t="e">
        <f t="shared" si="2"/>
        <v>#DIV/0!</v>
      </c>
      <c r="O56" s="110"/>
      <c r="P56" s="346" t="e">
        <f t="shared" si="15"/>
        <v>#DIV/0!</v>
      </c>
      <c r="Q56" s="110"/>
      <c r="R56" s="346" t="e">
        <f t="shared" si="13"/>
        <v>#DIV/0!</v>
      </c>
    </row>
    <row r="57" spans="3:18" s="113" customFormat="1" ht="13.5" hidden="1">
      <c r="C57" s="115"/>
      <c r="D57" s="112"/>
      <c r="E57" s="112"/>
      <c r="F57" s="116" t="s">
        <v>299</v>
      </c>
      <c r="G57" s="342"/>
      <c r="H57" s="342">
        <f t="shared" si="12"/>
        <v>0</v>
      </c>
      <c r="I57" s="342"/>
      <c r="J57" s="110"/>
      <c r="K57" s="110"/>
      <c r="L57" s="110"/>
      <c r="M57" s="348" t="e">
        <f t="shared" si="14"/>
        <v>#DIV/0!</v>
      </c>
      <c r="N57" s="348" t="e">
        <f t="shared" si="2"/>
        <v>#DIV/0!</v>
      </c>
      <c r="O57" s="110"/>
      <c r="P57" s="346" t="e">
        <f t="shared" si="15"/>
        <v>#DIV/0!</v>
      </c>
      <c r="Q57" s="110"/>
      <c r="R57" s="346" t="e">
        <f t="shared" si="13"/>
        <v>#DIV/0!</v>
      </c>
    </row>
    <row r="58" spans="2:18" s="113" customFormat="1" ht="13.5">
      <c r="B58" s="108">
        <v>68</v>
      </c>
      <c r="C58" s="111"/>
      <c r="D58" s="112"/>
      <c r="E58" s="112"/>
      <c r="F58" s="103" t="s">
        <v>174</v>
      </c>
      <c r="G58" s="341">
        <f>G59+G62</f>
        <v>323645</v>
      </c>
      <c r="H58" s="522">
        <f t="shared" si="12"/>
        <v>42955.073329351646</v>
      </c>
      <c r="I58" s="341">
        <f>I59+I62</f>
        <v>42955.08</v>
      </c>
      <c r="J58" s="102">
        <f>J59+J62</f>
        <v>42000</v>
      </c>
      <c r="K58" s="102">
        <f>K59+K62</f>
        <v>62000</v>
      </c>
      <c r="L58" s="102">
        <f>L59+L62</f>
        <v>62000</v>
      </c>
      <c r="M58" s="348">
        <f t="shared" si="14"/>
        <v>147.61904761904762</v>
      </c>
      <c r="N58" s="348">
        <f t="shared" si="2"/>
        <v>100</v>
      </c>
      <c r="O58" s="102">
        <f>O59+O62</f>
        <v>62000</v>
      </c>
      <c r="P58" s="347">
        <f t="shared" si="15"/>
        <v>100</v>
      </c>
      <c r="Q58" s="102">
        <f>Q59+Q62</f>
        <v>62000</v>
      </c>
      <c r="R58" s="347">
        <f t="shared" si="13"/>
        <v>100</v>
      </c>
    </row>
    <row r="59" spans="3:18" s="113" customFormat="1" ht="13.5">
      <c r="C59" s="111">
        <v>681</v>
      </c>
      <c r="D59" s="112"/>
      <c r="E59" s="112"/>
      <c r="F59" s="103" t="s">
        <v>175</v>
      </c>
      <c r="G59" s="341">
        <f aca="true" t="shared" si="18" ref="G59:K60">G60</f>
        <v>322890</v>
      </c>
      <c r="H59" s="341">
        <f t="shared" si="12"/>
        <v>42854.867608998604</v>
      </c>
      <c r="I59" s="341">
        <f t="shared" si="18"/>
        <v>42854.87</v>
      </c>
      <c r="J59" s="102">
        <f t="shared" si="18"/>
        <v>40000</v>
      </c>
      <c r="K59" s="102">
        <f t="shared" si="18"/>
        <v>60000</v>
      </c>
      <c r="L59" s="102">
        <f>L60</f>
        <v>60000</v>
      </c>
      <c r="M59" s="348">
        <f t="shared" si="14"/>
        <v>150</v>
      </c>
      <c r="N59" s="348">
        <f t="shared" si="2"/>
        <v>100</v>
      </c>
      <c r="O59" s="102">
        <f>O60</f>
        <v>60000</v>
      </c>
      <c r="P59" s="347">
        <f t="shared" si="15"/>
        <v>100</v>
      </c>
      <c r="Q59" s="102">
        <f>Q60</f>
        <v>60000</v>
      </c>
      <c r="R59" s="347">
        <f t="shared" si="13"/>
        <v>100</v>
      </c>
    </row>
    <row r="60" spans="3:18" s="113" customFormat="1" ht="13.5">
      <c r="C60" s="115"/>
      <c r="D60" s="112">
        <v>6819</v>
      </c>
      <c r="E60" s="112"/>
      <c r="F60" s="103" t="s">
        <v>176</v>
      </c>
      <c r="G60" s="341">
        <f t="shared" si="18"/>
        <v>322890</v>
      </c>
      <c r="H60" s="341">
        <f t="shared" si="12"/>
        <v>42854.867608998604</v>
      </c>
      <c r="I60" s="341">
        <f t="shared" si="18"/>
        <v>42854.87</v>
      </c>
      <c r="J60" s="102">
        <f t="shared" si="18"/>
        <v>40000</v>
      </c>
      <c r="K60" s="102">
        <f t="shared" si="18"/>
        <v>60000</v>
      </c>
      <c r="L60" s="102">
        <f>L61</f>
        <v>60000</v>
      </c>
      <c r="M60" s="348">
        <f t="shared" si="14"/>
        <v>150</v>
      </c>
      <c r="N60" s="348">
        <f t="shared" si="2"/>
        <v>100</v>
      </c>
      <c r="O60" s="102">
        <f>O61</f>
        <v>60000</v>
      </c>
      <c r="P60" s="347">
        <f t="shared" si="15"/>
        <v>100</v>
      </c>
      <c r="Q60" s="102">
        <f>Q61</f>
        <v>60000</v>
      </c>
      <c r="R60" s="347">
        <f t="shared" si="13"/>
        <v>100</v>
      </c>
    </row>
    <row r="61" spans="3:18" s="113" customFormat="1" ht="13.5">
      <c r="C61" s="115"/>
      <c r="D61" s="112"/>
      <c r="E61" s="112">
        <v>68191</v>
      </c>
      <c r="F61" s="116" t="s">
        <v>177</v>
      </c>
      <c r="G61" s="342">
        <v>322890</v>
      </c>
      <c r="H61" s="342">
        <f t="shared" si="12"/>
        <v>42854.867608998604</v>
      </c>
      <c r="I61" s="342">
        <v>42854.87</v>
      </c>
      <c r="J61" s="110">
        <v>40000</v>
      </c>
      <c r="K61" s="110">
        <v>60000</v>
      </c>
      <c r="L61" s="110">
        <v>60000</v>
      </c>
      <c r="M61" s="519">
        <f t="shared" si="14"/>
        <v>150</v>
      </c>
      <c r="N61" s="519">
        <f t="shared" si="2"/>
        <v>100</v>
      </c>
      <c r="O61" s="110">
        <v>60000</v>
      </c>
      <c r="P61" s="346">
        <f t="shared" si="15"/>
        <v>100</v>
      </c>
      <c r="Q61" s="110">
        <v>60000</v>
      </c>
      <c r="R61" s="346">
        <f t="shared" si="13"/>
        <v>100</v>
      </c>
    </row>
    <row r="62" spans="3:18" s="113" customFormat="1" ht="13.5">
      <c r="C62" s="111">
        <v>683</v>
      </c>
      <c r="D62" s="114"/>
      <c r="E62" s="114"/>
      <c r="F62" s="103" t="s">
        <v>193</v>
      </c>
      <c r="G62" s="341">
        <f aca="true" t="shared" si="19" ref="G62:L63">G63</f>
        <v>755</v>
      </c>
      <c r="H62" s="341">
        <f t="shared" si="12"/>
        <v>100.20572035304266</v>
      </c>
      <c r="I62" s="341">
        <f t="shared" si="19"/>
        <v>100.21</v>
      </c>
      <c r="J62" s="102">
        <f t="shared" si="19"/>
        <v>2000</v>
      </c>
      <c r="K62" s="102">
        <f t="shared" si="19"/>
        <v>2000</v>
      </c>
      <c r="L62" s="102">
        <f t="shared" si="19"/>
        <v>2000</v>
      </c>
      <c r="M62" s="348">
        <f t="shared" si="14"/>
        <v>100</v>
      </c>
      <c r="N62" s="348">
        <f t="shared" si="2"/>
        <v>100</v>
      </c>
      <c r="O62" s="102">
        <f>O63</f>
        <v>2000</v>
      </c>
      <c r="P62" s="346">
        <f t="shared" si="15"/>
        <v>100</v>
      </c>
      <c r="Q62" s="102">
        <f>Q63</f>
        <v>2000</v>
      </c>
      <c r="R62" s="346">
        <f t="shared" si="13"/>
        <v>100</v>
      </c>
    </row>
    <row r="63" spans="3:18" s="113" customFormat="1" ht="13.5">
      <c r="C63" s="111"/>
      <c r="D63" s="112">
        <v>6831</v>
      </c>
      <c r="E63" s="114"/>
      <c r="F63" s="103" t="s">
        <v>193</v>
      </c>
      <c r="G63" s="341">
        <f t="shared" si="19"/>
        <v>755</v>
      </c>
      <c r="H63" s="341">
        <f t="shared" si="12"/>
        <v>100.20572035304266</v>
      </c>
      <c r="I63" s="341">
        <f t="shared" si="19"/>
        <v>100.21</v>
      </c>
      <c r="J63" s="102">
        <f t="shared" si="19"/>
        <v>2000</v>
      </c>
      <c r="K63" s="102">
        <f t="shared" si="19"/>
        <v>2000</v>
      </c>
      <c r="L63" s="102">
        <f t="shared" si="19"/>
        <v>2000</v>
      </c>
      <c r="M63" s="348">
        <f t="shared" si="14"/>
        <v>100</v>
      </c>
      <c r="N63" s="348">
        <f t="shared" si="2"/>
        <v>100</v>
      </c>
      <c r="O63" s="102">
        <f>O64</f>
        <v>2000</v>
      </c>
      <c r="P63" s="346">
        <f t="shared" si="15"/>
        <v>100</v>
      </c>
      <c r="Q63" s="102">
        <f>Q64</f>
        <v>2000</v>
      </c>
      <c r="R63" s="346">
        <f t="shared" si="13"/>
        <v>100</v>
      </c>
    </row>
    <row r="64" spans="3:18" s="113" customFormat="1" ht="13.5">
      <c r="C64" s="115"/>
      <c r="D64" s="112"/>
      <c r="E64" s="112">
        <v>68311</v>
      </c>
      <c r="F64" s="116" t="s">
        <v>193</v>
      </c>
      <c r="G64" s="342">
        <v>755</v>
      </c>
      <c r="H64" s="342">
        <f t="shared" si="12"/>
        <v>100.20572035304266</v>
      </c>
      <c r="I64" s="342">
        <v>100.21</v>
      </c>
      <c r="J64" s="110">
        <v>2000</v>
      </c>
      <c r="K64" s="110">
        <v>2000</v>
      </c>
      <c r="L64" s="110">
        <v>2000</v>
      </c>
      <c r="M64" s="519">
        <f t="shared" si="14"/>
        <v>100</v>
      </c>
      <c r="N64" s="519">
        <f t="shared" si="2"/>
        <v>100</v>
      </c>
      <c r="O64" s="110">
        <v>2000</v>
      </c>
      <c r="P64" s="346">
        <f t="shared" si="15"/>
        <v>100</v>
      </c>
      <c r="Q64" s="110">
        <v>2000</v>
      </c>
      <c r="R64" s="346">
        <f t="shared" si="13"/>
        <v>100</v>
      </c>
    </row>
    <row r="65" spans="1:18" s="113" customFormat="1" ht="26.25">
      <c r="A65" s="108">
        <v>7</v>
      </c>
      <c r="B65" s="108"/>
      <c r="C65" s="111"/>
      <c r="D65" s="114"/>
      <c r="E65" s="114"/>
      <c r="F65" s="103" t="s">
        <v>49</v>
      </c>
      <c r="G65" s="341">
        <f>G66+G69</f>
        <v>3664425</v>
      </c>
      <c r="H65" s="522">
        <f t="shared" si="12"/>
        <v>486352.77722476603</v>
      </c>
      <c r="I65" s="341">
        <f>I66+I69</f>
        <v>486352.76999999996</v>
      </c>
      <c r="J65" s="102">
        <f>J66+J69</f>
        <v>265000</v>
      </c>
      <c r="K65" s="102">
        <f>K66+K69</f>
        <v>265000</v>
      </c>
      <c r="L65" s="102">
        <f>L66+L69</f>
        <v>2500000</v>
      </c>
      <c r="M65" s="348">
        <f t="shared" si="14"/>
        <v>943.3962264150944</v>
      </c>
      <c r="N65" s="347">
        <f t="shared" si="2"/>
        <v>943.3962264150944</v>
      </c>
      <c r="O65" s="102">
        <f>O66+O69</f>
        <v>1400000</v>
      </c>
      <c r="P65" s="347">
        <f aca="true" t="shared" si="20" ref="P65:P72">O65/L65*100</f>
        <v>56.00000000000001</v>
      </c>
      <c r="Q65" s="102">
        <f>Q66+Q69</f>
        <v>1000000</v>
      </c>
      <c r="R65" s="347">
        <f aca="true" t="shared" si="21" ref="R65:R72">Q65/O65*100</f>
        <v>71.42857142857143</v>
      </c>
    </row>
    <row r="66" spans="1:18" s="113" customFormat="1" ht="26.25" hidden="1">
      <c r="A66" s="108"/>
      <c r="B66" s="108">
        <v>71</v>
      </c>
      <c r="C66" s="111"/>
      <c r="D66" s="114"/>
      <c r="E66" s="114"/>
      <c r="F66" s="103" t="s">
        <v>268</v>
      </c>
      <c r="G66" s="341">
        <f aca="true" t="shared" si="22" ref="G66:Q67">G67</f>
        <v>0</v>
      </c>
      <c r="H66" s="522">
        <f t="shared" si="12"/>
        <v>0</v>
      </c>
      <c r="I66" s="341">
        <f t="shared" si="22"/>
        <v>0</v>
      </c>
      <c r="J66" s="102">
        <f t="shared" si="22"/>
        <v>0</v>
      </c>
      <c r="K66" s="102">
        <f t="shared" si="22"/>
        <v>0</v>
      </c>
      <c r="L66" s="102">
        <f t="shared" si="22"/>
        <v>0</v>
      </c>
      <c r="M66" s="348" t="e">
        <f t="shared" si="14"/>
        <v>#DIV/0!</v>
      </c>
      <c r="N66" s="348" t="e">
        <f t="shared" si="2"/>
        <v>#DIV/0!</v>
      </c>
      <c r="O66" s="102">
        <f t="shared" si="22"/>
        <v>0</v>
      </c>
      <c r="P66" s="341" t="e">
        <f t="shared" si="20"/>
        <v>#DIV/0!</v>
      </c>
      <c r="Q66" s="102">
        <f t="shared" si="22"/>
        <v>0</v>
      </c>
      <c r="R66" s="341" t="e">
        <f t="shared" si="21"/>
        <v>#DIV/0!</v>
      </c>
    </row>
    <row r="67" spans="1:18" s="113" customFormat="1" ht="26.25" hidden="1">
      <c r="A67" s="108"/>
      <c r="B67" s="108"/>
      <c r="C67" s="111">
        <v>711</v>
      </c>
      <c r="D67" s="114"/>
      <c r="E67" s="114"/>
      <c r="F67" s="103" t="s">
        <v>269</v>
      </c>
      <c r="G67" s="341">
        <f t="shared" si="22"/>
        <v>0</v>
      </c>
      <c r="H67" s="522">
        <f t="shared" si="12"/>
        <v>0</v>
      </c>
      <c r="I67" s="341">
        <f t="shared" si="22"/>
        <v>0</v>
      </c>
      <c r="J67" s="102">
        <f t="shared" si="22"/>
        <v>0</v>
      </c>
      <c r="K67" s="102">
        <f t="shared" si="22"/>
        <v>0</v>
      </c>
      <c r="L67" s="102">
        <f t="shared" si="22"/>
        <v>0</v>
      </c>
      <c r="M67" s="348" t="e">
        <f t="shared" si="14"/>
        <v>#DIV/0!</v>
      </c>
      <c r="N67" s="348" t="e">
        <f t="shared" si="2"/>
        <v>#DIV/0!</v>
      </c>
      <c r="O67" s="102">
        <f t="shared" si="22"/>
        <v>0</v>
      </c>
      <c r="P67" s="341" t="e">
        <f t="shared" si="20"/>
        <v>#DIV/0!</v>
      </c>
      <c r="Q67" s="102">
        <f t="shared" si="22"/>
        <v>0</v>
      </c>
      <c r="R67" s="341" t="e">
        <f t="shared" si="21"/>
        <v>#DIV/0!</v>
      </c>
    </row>
    <row r="68" spans="1:18" s="113" customFormat="1" ht="13.5" hidden="1">
      <c r="A68" s="108"/>
      <c r="B68" s="108"/>
      <c r="C68" s="111"/>
      <c r="D68" s="112">
        <v>7111</v>
      </c>
      <c r="E68" s="112"/>
      <c r="F68" s="116" t="s">
        <v>267</v>
      </c>
      <c r="G68" s="342">
        <v>0</v>
      </c>
      <c r="H68" s="523">
        <f t="shared" si="12"/>
        <v>0</v>
      </c>
      <c r="I68" s="342">
        <v>0</v>
      </c>
      <c r="J68" s="110">
        <v>0</v>
      </c>
      <c r="K68" s="110">
        <v>0</v>
      </c>
      <c r="L68" s="110">
        <v>0</v>
      </c>
      <c r="M68" s="348" t="e">
        <f t="shared" si="14"/>
        <v>#DIV/0!</v>
      </c>
      <c r="N68" s="348" t="e">
        <f t="shared" si="2"/>
        <v>#DIV/0!</v>
      </c>
      <c r="O68" s="110">
        <v>0</v>
      </c>
      <c r="P68" s="342" t="e">
        <f t="shared" si="20"/>
        <v>#DIV/0!</v>
      </c>
      <c r="Q68" s="110">
        <v>0</v>
      </c>
      <c r="R68" s="342" t="e">
        <f t="shared" si="21"/>
        <v>#DIV/0!</v>
      </c>
    </row>
    <row r="69" spans="2:18" s="113" customFormat="1" ht="13.5">
      <c r="B69" s="108">
        <v>72</v>
      </c>
      <c r="C69" s="111"/>
      <c r="D69" s="114"/>
      <c r="E69" s="114"/>
      <c r="F69" s="103" t="s">
        <v>52</v>
      </c>
      <c r="G69" s="341">
        <f>G70+G73</f>
        <v>3664425</v>
      </c>
      <c r="H69" s="522">
        <f t="shared" si="12"/>
        <v>486352.77722476603</v>
      </c>
      <c r="I69" s="341">
        <f>I70+I73</f>
        <v>486352.76999999996</v>
      </c>
      <c r="J69" s="102">
        <f>J70+J73</f>
        <v>265000</v>
      </c>
      <c r="K69" s="102">
        <f>K70+K73</f>
        <v>265000</v>
      </c>
      <c r="L69" s="102">
        <f>L70+L73</f>
        <v>2500000</v>
      </c>
      <c r="M69" s="348">
        <f t="shared" si="14"/>
        <v>943.3962264150944</v>
      </c>
      <c r="N69" s="348">
        <f>L69/K69*100</f>
        <v>943.3962264150944</v>
      </c>
      <c r="O69" s="102">
        <f>O70+O73</f>
        <v>1400000</v>
      </c>
      <c r="P69" s="347">
        <f t="shared" si="20"/>
        <v>56.00000000000001</v>
      </c>
      <c r="Q69" s="102">
        <f>Q70+Q73</f>
        <v>1000000</v>
      </c>
      <c r="R69" s="347">
        <f t="shared" si="21"/>
        <v>71.42857142857143</v>
      </c>
    </row>
    <row r="70" spans="3:18" s="113" customFormat="1" ht="13.5">
      <c r="C70" s="111">
        <v>721</v>
      </c>
      <c r="D70" s="114"/>
      <c r="E70" s="114"/>
      <c r="F70" s="103" t="s">
        <v>50</v>
      </c>
      <c r="G70" s="341">
        <f>SUM(G71:G72)</f>
        <v>3650361</v>
      </c>
      <c r="H70" s="341">
        <f t="shared" si="12"/>
        <v>484486.16364722274</v>
      </c>
      <c r="I70" s="341">
        <f>SUM(I71:I72)</f>
        <v>484486.16</v>
      </c>
      <c r="J70" s="102">
        <f>SUM(J71:J72)</f>
        <v>265000</v>
      </c>
      <c r="K70" s="102">
        <f>SUM(K71:K72)</f>
        <v>265000</v>
      </c>
      <c r="L70" s="102">
        <f>SUM(L71:L72)</f>
        <v>2500000</v>
      </c>
      <c r="M70" s="348">
        <f t="shared" si="14"/>
        <v>943.3962264150944</v>
      </c>
      <c r="N70" s="348">
        <f>L70/K70*100</f>
        <v>943.3962264150944</v>
      </c>
      <c r="O70" s="102">
        <f>SUM(O71:O72)</f>
        <v>1400000</v>
      </c>
      <c r="P70" s="347">
        <f t="shared" si="20"/>
        <v>56.00000000000001</v>
      </c>
      <c r="Q70" s="102">
        <f>SUM(Q71:Q72)</f>
        <v>1000000</v>
      </c>
      <c r="R70" s="347">
        <f t="shared" si="21"/>
        <v>71.42857142857143</v>
      </c>
    </row>
    <row r="71" spans="3:18" s="113" customFormat="1" ht="13.5">
      <c r="C71" s="115"/>
      <c r="D71" s="112">
        <v>7211</v>
      </c>
      <c r="E71" s="112"/>
      <c r="F71" s="116" t="s">
        <v>51</v>
      </c>
      <c r="G71" s="342">
        <v>3523245</v>
      </c>
      <c r="H71" s="342">
        <f t="shared" si="12"/>
        <v>467614.97113278916</v>
      </c>
      <c r="I71" s="342">
        <v>467614.97</v>
      </c>
      <c r="J71" s="110">
        <v>265000</v>
      </c>
      <c r="K71" s="110">
        <v>265000</v>
      </c>
      <c r="L71" s="110">
        <v>100000</v>
      </c>
      <c r="M71" s="519">
        <f t="shared" si="14"/>
        <v>37.735849056603776</v>
      </c>
      <c r="N71" s="519">
        <f>L71/K71*100</f>
        <v>37.735849056603776</v>
      </c>
      <c r="O71" s="110">
        <v>50000</v>
      </c>
      <c r="P71" s="346">
        <f t="shared" si="20"/>
        <v>50</v>
      </c>
      <c r="Q71" s="110">
        <v>50000</v>
      </c>
      <c r="R71" s="346">
        <f t="shared" si="21"/>
        <v>100</v>
      </c>
    </row>
    <row r="72" spans="3:18" s="113" customFormat="1" ht="13.5">
      <c r="C72" s="115"/>
      <c r="D72" s="112">
        <v>7212</v>
      </c>
      <c r="E72" s="112"/>
      <c r="F72" s="116" t="s">
        <v>123</v>
      </c>
      <c r="G72" s="342">
        <v>127116</v>
      </c>
      <c r="H72" s="342">
        <f t="shared" si="12"/>
        <v>16871.192514433606</v>
      </c>
      <c r="I72" s="342">
        <v>16871.19</v>
      </c>
      <c r="J72" s="110">
        <v>0</v>
      </c>
      <c r="K72" s="110">
        <v>0</v>
      </c>
      <c r="L72" s="110">
        <v>2400000</v>
      </c>
      <c r="M72" s="348" t="e">
        <f t="shared" si="14"/>
        <v>#DIV/0!</v>
      </c>
      <c r="N72" s="348"/>
      <c r="O72" s="110">
        <v>1350000</v>
      </c>
      <c r="P72" s="346">
        <f t="shared" si="20"/>
        <v>56.25</v>
      </c>
      <c r="Q72" s="110">
        <v>950000</v>
      </c>
      <c r="R72" s="346">
        <f t="shared" si="21"/>
        <v>70.37037037037037</v>
      </c>
    </row>
    <row r="73" spans="3:18" s="113" customFormat="1" ht="13.5">
      <c r="C73" s="111">
        <v>723</v>
      </c>
      <c r="D73" s="112"/>
      <c r="E73" s="112"/>
      <c r="F73" s="103" t="s">
        <v>93</v>
      </c>
      <c r="G73" s="341">
        <f>G74</f>
        <v>14064</v>
      </c>
      <c r="H73" s="341">
        <f t="shared" si="12"/>
        <v>1866.6135775433006</v>
      </c>
      <c r="I73" s="341">
        <f>I74</f>
        <v>1866.61</v>
      </c>
      <c r="J73" s="102">
        <f>J74</f>
        <v>0</v>
      </c>
      <c r="K73" s="102">
        <f>K74</f>
        <v>0</v>
      </c>
      <c r="L73" s="102">
        <f>L74</f>
        <v>0</v>
      </c>
      <c r="M73" s="348"/>
      <c r="N73" s="348"/>
      <c r="O73" s="102">
        <f>O74</f>
        <v>0</v>
      </c>
      <c r="P73" s="347"/>
      <c r="Q73" s="102">
        <f>Q74</f>
        <v>0</v>
      </c>
      <c r="R73" s="346"/>
    </row>
    <row r="74" spans="3:18" s="69" customFormat="1" ht="13.5">
      <c r="C74" s="115"/>
      <c r="D74" s="112">
        <v>7231</v>
      </c>
      <c r="E74" s="112"/>
      <c r="F74" s="116" t="s">
        <v>92</v>
      </c>
      <c r="G74" s="342">
        <v>14064</v>
      </c>
      <c r="H74" s="342">
        <f t="shared" si="12"/>
        <v>1866.6135775433006</v>
      </c>
      <c r="I74" s="342">
        <v>1866.61</v>
      </c>
      <c r="J74" s="110">
        <v>0</v>
      </c>
      <c r="K74" s="110">
        <v>0</v>
      </c>
      <c r="L74" s="110">
        <v>0</v>
      </c>
      <c r="M74" s="348"/>
      <c r="N74" s="348"/>
      <c r="O74" s="110">
        <v>0</v>
      </c>
      <c r="P74" s="346"/>
      <c r="Q74" s="110">
        <v>0</v>
      </c>
      <c r="R74" s="346"/>
    </row>
    <row r="76" ht="13.5">
      <c r="H76" s="527">
        <v>7.5345</v>
      </c>
    </row>
  </sheetData>
  <sheetProtection/>
  <mergeCells count="2">
    <mergeCell ref="A2:Q2"/>
    <mergeCell ref="A1:R1"/>
  </mergeCells>
  <printOptions horizontalCentered="1"/>
  <pageMargins left="0.2362204724409449" right="0.36" top="0.18" bottom="0.13" header="0.14" footer="0.13"/>
  <pageSetup firstPageNumber="2" useFirstPageNumber="1" fitToHeight="0" fitToWidth="1" horizontalDpi="600" verticalDpi="600" orientation="landscape" paperSize="9" scale="74" r:id="rId1"/>
  <ignoredErrors>
    <ignoredError sqref="P36 L4 L34 L5:L7 L37:L39 L45:L46 P35 P40:P43 P44 L49:L57 P47:P48 O4 O34:P34 O5:O7 O37:P39 O45:P46 O49:O57" formula="1"/>
    <ignoredError sqref="P10 P27:P28 P21 P19:P20 P30 P16:P18" evalError="1"/>
    <ignoredError sqref="L11:L12 P32:P33 L22:L23 O19 L19 L65:L67 P68 L69:L70 L73 O73 L59:L60 O59:O60 L14 L16:L17 L27 L62:L63 O62:O63 P71 P72 O11:O12 O23 O65:P67 O69:P70 O14 O16:O17 O27" evalError="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SheetLayoutView="100" zoomScalePageLayoutView="0" workbookViewId="0" topLeftCell="A1">
      <selection activeCell="H12" sqref="H12"/>
    </sheetView>
  </sheetViews>
  <sheetFormatPr defaultColWidth="11.421875" defaultRowHeight="12.75"/>
  <cols>
    <col min="1" max="1" width="4.28125" style="53" customWidth="1"/>
    <col min="2" max="3" width="5.57421875" style="53" customWidth="1"/>
    <col min="4" max="4" width="5.28125" style="54" customWidth="1"/>
    <col min="5" max="5" width="51.7109375" style="88" customWidth="1"/>
    <col min="6" max="7" width="17.8515625" style="53" hidden="1" customWidth="1"/>
    <col min="8" max="8" width="17.8515625" style="53" customWidth="1"/>
    <col min="9" max="9" width="14.140625" style="53" hidden="1" customWidth="1"/>
    <col min="10" max="11" width="14.140625" style="53" customWidth="1"/>
    <col min="12" max="12" width="8.8515625" style="53" hidden="1" customWidth="1"/>
    <col min="13" max="13" width="8.8515625" style="53" customWidth="1"/>
    <col min="14" max="14" width="14.140625" style="53" customWidth="1"/>
    <col min="15" max="15" width="8.8515625" style="53" customWidth="1"/>
    <col min="16" max="16" width="14.421875" style="53" customWidth="1"/>
    <col min="17" max="17" width="10.00390625" style="53" customWidth="1"/>
    <col min="18" max="16384" width="11.421875" style="53" customWidth="1"/>
  </cols>
  <sheetData>
    <row r="1" spans="1:17" ht="44.25" customHeight="1">
      <c r="A1" s="579" t="s">
        <v>211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91" t="s">
        <v>307</v>
      </c>
    </row>
    <row r="2" spans="1:17" s="3" customFormat="1" ht="44.25" customHeight="1">
      <c r="A2" s="144" t="s">
        <v>212</v>
      </c>
      <c r="B2" s="156" t="s">
        <v>3</v>
      </c>
      <c r="C2" s="156" t="s">
        <v>2</v>
      </c>
      <c r="D2" s="156" t="s">
        <v>4</v>
      </c>
      <c r="E2" s="148"/>
      <c r="F2" s="414" t="s">
        <v>326</v>
      </c>
      <c r="G2" s="414" t="s">
        <v>322</v>
      </c>
      <c r="H2" s="414" t="s">
        <v>322</v>
      </c>
      <c r="I2" s="192" t="s">
        <v>323</v>
      </c>
      <c r="J2" s="192" t="s">
        <v>338</v>
      </c>
      <c r="K2" s="192" t="s">
        <v>324</v>
      </c>
      <c r="L2" s="192" t="s">
        <v>272</v>
      </c>
      <c r="M2" s="192" t="s">
        <v>337</v>
      </c>
      <c r="N2" s="192" t="s">
        <v>305</v>
      </c>
      <c r="O2" s="192" t="s">
        <v>282</v>
      </c>
      <c r="P2" s="192" t="s">
        <v>320</v>
      </c>
      <c r="Q2" s="192" t="s">
        <v>321</v>
      </c>
    </row>
    <row r="3" spans="1:17" s="132" customFormat="1" ht="25.5">
      <c r="A3" s="121">
        <v>8</v>
      </c>
      <c r="B3" s="123"/>
      <c r="C3" s="123"/>
      <c r="D3" s="133"/>
      <c r="E3" s="103" t="s">
        <v>30</v>
      </c>
      <c r="F3" s="104">
        <f aca="true" t="shared" si="0" ref="F3:K5">F4</f>
        <v>0</v>
      </c>
      <c r="G3" s="104">
        <f t="shared" si="0"/>
        <v>0</v>
      </c>
      <c r="H3" s="104">
        <f t="shared" si="0"/>
        <v>0</v>
      </c>
      <c r="I3" s="92">
        <f t="shared" si="0"/>
        <v>0</v>
      </c>
      <c r="J3" s="92">
        <f t="shared" si="0"/>
        <v>0</v>
      </c>
      <c r="K3" s="92">
        <f t="shared" si="0"/>
        <v>0</v>
      </c>
      <c r="L3" s="92"/>
      <c r="M3" s="92"/>
      <c r="N3" s="92">
        <f>N4</f>
        <v>0</v>
      </c>
      <c r="O3" s="92"/>
      <c r="P3" s="92">
        <f>P4</f>
        <v>0</v>
      </c>
      <c r="Q3" s="92"/>
    </row>
    <row r="4" spans="1:17" s="132" customFormat="1" ht="12.75">
      <c r="A4" s="121"/>
      <c r="B4" s="134">
        <v>84</v>
      </c>
      <c r="C4" s="134"/>
      <c r="D4" s="133"/>
      <c r="E4" s="103" t="s">
        <v>260</v>
      </c>
      <c r="F4" s="104">
        <f t="shared" si="0"/>
        <v>0</v>
      </c>
      <c r="G4" s="104">
        <f t="shared" si="0"/>
        <v>0</v>
      </c>
      <c r="H4" s="104">
        <f t="shared" si="0"/>
        <v>0</v>
      </c>
      <c r="I4" s="92">
        <f t="shared" si="0"/>
        <v>0</v>
      </c>
      <c r="J4" s="92">
        <f t="shared" si="0"/>
        <v>0</v>
      </c>
      <c r="K4" s="92">
        <f t="shared" si="0"/>
        <v>0</v>
      </c>
      <c r="L4" s="92"/>
      <c r="M4" s="92"/>
      <c r="N4" s="92">
        <f>N5</f>
        <v>0</v>
      </c>
      <c r="O4" s="92"/>
      <c r="P4" s="92">
        <f>P5</f>
        <v>0</v>
      </c>
      <c r="Q4" s="92"/>
    </row>
    <row r="5" spans="1:17" s="132" customFormat="1" ht="12.75">
      <c r="A5" s="121"/>
      <c r="B5" s="123"/>
      <c r="C5" s="133">
        <v>847</v>
      </c>
      <c r="D5" s="133"/>
      <c r="E5" s="103" t="s">
        <v>261</v>
      </c>
      <c r="F5" s="104">
        <f t="shared" si="0"/>
        <v>0</v>
      </c>
      <c r="G5" s="104">
        <f t="shared" si="0"/>
        <v>0</v>
      </c>
      <c r="H5" s="104">
        <f t="shared" si="0"/>
        <v>0</v>
      </c>
      <c r="I5" s="92">
        <f t="shared" si="0"/>
        <v>0</v>
      </c>
      <c r="J5" s="92">
        <f t="shared" si="0"/>
        <v>0</v>
      </c>
      <c r="K5" s="92">
        <f t="shared" si="0"/>
        <v>0</v>
      </c>
      <c r="L5" s="92"/>
      <c r="M5" s="92"/>
      <c r="N5" s="92">
        <f>N6</f>
        <v>0</v>
      </c>
      <c r="O5" s="92"/>
      <c r="P5" s="92">
        <f>P6</f>
        <v>0</v>
      </c>
      <c r="Q5" s="92"/>
    </row>
    <row r="6" spans="1:17" s="132" customFormat="1" ht="17.25" customHeight="1">
      <c r="A6" s="121"/>
      <c r="B6" s="124"/>
      <c r="C6" s="124"/>
      <c r="D6" s="135">
        <v>8471</v>
      </c>
      <c r="E6" s="136" t="s">
        <v>262</v>
      </c>
      <c r="F6" s="105">
        <v>0</v>
      </c>
      <c r="G6" s="105"/>
      <c r="H6" s="105"/>
      <c r="I6" s="89"/>
      <c r="J6" s="89"/>
      <c r="K6" s="89"/>
      <c r="L6" s="89"/>
      <c r="M6" s="92"/>
      <c r="N6" s="89"/>
      <c r="O6" s="89"/>
      <c r="P6" s="89"/>
      <c r="Q6" s="89"/>
    </row>
    <row r="7" spans="1:17" s="132" customFormat="1" ht="15" customHeight="1">
      <c r="A7" s="137"/>
      <c r="B7" s="123"/>
      <c r="C7" s="123"/>
      <c r="D7" s="123"/>
      <c r="E7" s="117"/>
      <c r="F7" s="104"/>
      <c r="G7" s="104"/>
      <c r="H7" s="104"/>
      <c r="I7" s="92"/>
      <c r="J7" s="92"/>
      <c r="K7" s="92"/>
      <c r="L7" s="92"/>
      <c r="M7" s="92"/>
      <c r="N7" s="92"/>
      <c r="O7" s="92"/>
      <c r="P7" s="92"/>
      <c r="Q7" s="92"/>
    </row>
    <row r="8" spans="1:17" ht="24" customHeight="1">
      <c r="A8" s="121">
        <v>5</v>
      </c>
      <c r="B8" s="123"/>
      <c r="C8" s="123"/>
      <c r="D8" s="133"/>
      <c r="E8" s="103" t="s">
        <v>263</v>
      </c>
      <c r="F8" s="104">
        <f aca="true" t="shared" si="1" ref="F8:K10">F9</f>
        <v>0</v>
      </c>
      <c r="G8" s="104">
        <f t="shared" si="1"/>
        <v>0</v>
      </c>
      <c r="H8" s="104">
        <f t="shared" si="1"/>
        <v>33792767.4</v>
      </c>
      <c r="I8" s="92">
        <f t="shared" si="1"/>
        <v>107554174</v>
      </c>
      <c r="J8" s="92">
        <f t="shared" si="1"/>
        <v>15030000</v>
      </c>
      <c r="K8" s="92">
        <f t="shared" si="1"/>
        <v>9252417</v>
      </c>
      <c r="L8" s="185"/>
      <c r="M8" s="104">
        <f>K8/J8*100</f>
        <v>61.559660678642715</v>
      </c>
      <c r="N8" s="92">
        <f>N9</f>
        <v>13878626</v>
      </c>
      <c r="O8" s="185">
        <f>N8/K8*100</f>
        <v>150.00000540399336</v>
      </c>
      <c r="P8" s="92">
        <f>P9</f>
        <v>23131044</v>
      </c>
      <c r="Q8" s="185">
        <f>P8/N8*100</f>
        <v>166.66667147021613</v>
      </c>
    </row>
    <row r="9" spans="1:17" ht="25.5">
      <c r="A9" s="121"/>
      <c r="B9" s="134">
        <v>54</v>
      </c>
      <c r="C9" s="134"/>
      <c r="D9" s="133"/>
      <c r="E9" s="103" t="s">
        <v>264</v>
      </c>
      <c r="F9" s="104">
        <f t="shared" si="1"/>
        <v>0</v>
      </c>
      <c r="G9" s="104">
        <f t="shared" si="1"/>
        <v>0</v>
      </c>
      <c r="H9" s="104">
        <f t="shared" si="1"/>
        <v>33792767.4</v>
      </c>
      <c r="I9" s="92">
        <f t="shared" si="1"/>
        <v>107554174</v>
      </c>
      <c r="J9" s="92">
        <f t="shared" si="1"/>
        <v>15030000</v>
      </c>
      <c r="K9" s="92">
        <f t="shared" si="1"/>
        <v>9252417</v>
      </c>
      <c r="L9" s="185"/>
      <c r="M9" s="104">
        <f>K9/J9*100</f>
        <v>61.559660678642715</v>
      </c>
      <c r="N9" s="92">
        <f>N10</f>
        <v>13878626</v>
      </c>
      <c r="O9" s="185">
        <f>N9/K9*100</f>
        <v>150.00000540399336</v>
      </c>
      <c r="P9" s="92">
        <f>P10</f>
        <v>23131044</v>
      </c>
      <c r="Q9" s="185">
        <f>P9/N9*100</f>
        <v>166.66667147021613</v>
      </c>
    </row>
    <row r="10" spans="1:17" ht="25.5">
      <c r="A10" s="121"/>
      <c r="B10" s="123"/>
      <c r="C10" s="133">
        <v>547</v>
      </c>
      <c r="D10" s="133"/>
      <c r="E10" s="103" t="s">
        <v>265</v>
      </c>
      <c r="F10" s="104">
        <f t="shared" si="1"/>
        <v>0</v>
      </c>
      <c r="G10" s="104">
        <f t="shared" si="1"/>
        <v>0</v>
      </c>
      <c r="H10" s="104">
        <f t="shared" si="1"/>
        <v>33792767.4</v>
      </c>
      <c r="I10" s="92">
        <f t="shared" si="1"/>
        <v>107554174</v>
      </c>
      <c r="J10" s="92">
        <f t="shared" si="1"/>
        <v>15030000</v>
      </c>
      <c r="K10" s="92">
        <f t="shared" si="1"/>
        <v>9252417</v>
      </c>
      <c r="L10" s="185"/>
      <c r="M10" s="104">
        <f>K10/J10*100</f>
        <v>61.559660678642715</v>
      </c>
      <c r="N10" s="92">
        <f>N11</f>
        <v>13878626</v>
      </c>
      <c r="O10" s="185">
        <f>N10/K10*100</f>
        <v>150.00000540399336</v>
      </c>
      <c r="P10" s="92">
        <f>P11</f>
        <v>23131044</v>
      </c>
      <c r="Q10" s="185">
        <f>P10/N10*100</f>
        <v>166.66667147021613</v>
      </c>
    </row>
    <row r="11" spans="4:17" ht="13.5">
      <c r="D11" s="190">
        <v>5471</v>
      </c>
      <c r="E11" s="143" t="s">
        <v>266</v>
      </c>
      <c r="F11" s="105"/>
      <c r="G11" s="105"/>
      <c r="H11" s="105">
        <f>'posebni dio'!E191</f>
        <v>33792767.4</v>
      </c>
      <c r="I11" s="89">
        <f>'posebni dio'!F191</f>
        <v>107554174</v>
      </c>
      <c r="J11" s="89">
        <f>'posebni dio'!G191</f>
        <v>15030000</v>
      </c>
      <c r="K11" s="89">
        <f>'posebni dio'!H191</f>
        <v>9252417</v>
      </c>
      <c r="L11" s="89"/>
      <c r="M11" s="105">
        <f>K11/J11*100</f>
        <v>61.559660678642715</v>
      </c>
      <c r="N11" s="89">
        <f>'posebni dio'!K191</f>
        <v>13878626</v>
      </c>
      <c r="O11" s="191">
        <f>N11/K11*100</f>
        <v>150.00000540399336</v>
      </c>
      <c r="P11" s="89">
        <f>'posebni dio'!M191</f>
        <v>23131044</v>
      </c>
      <c r="Q11" s="191">
        <f>P11/N11*100</f>
        <v>166.66667147021613</v>
      </c>
    </row>
    <row r="13" spans="6:8" ht="10.5">
      <c r="F13" s="400"/>
      <c r="G13" s="400"/>
      <c r="H13" s="400"/>
    </row>
    <row r="14" spans="6:8" ht="10.5">
      <c r="F14" s="400"/>
      <c r="G14" s="400"/>
      <c r="H14" s="400"/>
    </row>
  </sheetData>
  <sheetProtection/>
  <mergeCells count="1">
    <mergeCell ref="A1:P1"/>
  </mergeCells>
  <printOptions horizontalCentered="1"/>
  <pageMargins left="0.32" right="0.32" top="0.42" bottom="0.5905511811023623" header="0.32" footer="0.31496062992125984"/>
  <pageSetup firstPageNumber="7" useFirstPageNumber="1" fitToHeight="1" fitToWidth="1" horizontalDpi="600" verticalDpi="600" orientation="landscape" paperSize="9" scale="82" r:id="rId1"/>
  <ignoredErrors>
    <ignoredError sqref="K3:K7 K8: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Janković-Vlainić Jadranka</dc:creator>
  <cp:keywords/>
  <dc:description/>
  <cp:lastModifiedBy>Bogdanović Sandra</cp:lastModifiedBy>
  <cp:lastPrinted>2023-11-07T11:13:28Z</cp:lastPrinted>
  <dcterms:created xsi:type="dcterms:W3CDTF">2001-11-29T15:00:47Z</dcterms:created>
  <dcterms:modified xsi:type="dcterms:W3CDTF">2023-12-22T08:39:02Z</dcterms:modified>
  <cp:category/>
  <cp:version/>
  <cp:contentType/>
  <cp:contentStatus/>
</cp:coreProperties>
</file>