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dio'!$1:$3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'bilanca'!$A$1:$J$27</definedName>
    <definedName name="_xlnm.Print_Area" localSheetId="4">'posebni dio'!$A$1:$G$536</definedName>
    <definedName name="_xlnm.Print_Area" localSheetId="1">'prihodi'!$A$1:$I$70</definedName>
    <definedName name="_xlnm.Print_Area" localSheetId="3">'račun financiranja'!$A$1:$J$12</definedName>
    <definedName name="_xlnm.Print_Area" localSheetId="2">'rashodi-opći dio'!$A$1:$H$101</definedName>
  </definedNames>
  <calcPr fullCalcOnLoad="1"/>
</workbook>
</file>

<file path=xl/comments3.xml><?xml version="1.0" encoding="utf-8"?>
<comments xmlns="http://schemas.openxmlformats.org/spreadsheetml/2006/main">
  <authors>
    <author>Janković-Vlainić Jadranka</author>
  </authors>
  <commentList>
    <comment ref="F4" authorId="0">
      <text>
        <r>
          <rPr>
            <b/>
            <sz val="9"/>
            <rFont val="Segoe UI"/>
            <family val="2"/>
          </rPr>
          <t>Janković-Vlainić Jadranka:</t>
        </r>
        <r>
          <rPr>
            <sz val="9"/>
            <rFont val="Segoe UI"/>
            <family val="2"/>
          </rPr>
          <t xml:space="preserve">
Sakriti kod slanja u MF</t>
        </r>
      </text>
    </comment>
  </commentList>
</comments>
</file>

<file path=xl/sharedStrings.xml><?xml version="1.0" encoding="utf-8"?>
<sst xmlns="http://schemas.openxmlformats.org/spreadsheetml/2006/main" count="1082" uniqueCount="302">
  <si>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</si>
  <si>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</si>
  <si>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</si>
  <si>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</si>
  <si>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</si>
  <si>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</si>
  <si>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</si>
  <si>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</si>
  <si>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</si>
  <si>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</si>
  <si>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</si>
  <si>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</si>
  <si>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</si>
  <si>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</si>
  <si>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</si>
  <si>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</si>
  <si>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</si>
  <si>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</si>
  <si>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</si>
  <si>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</si>
  <si>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</si>
  <si>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</si>
  <si>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</si>
  <si>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</si>
  <si>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</si>
  <si>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</si>
  <si>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</si>
  <si>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</si>
  <si>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</si>
  <si>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</si>
  <si>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</si>
  <si>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</si>
  <si>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</si>
  <si>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</si>
  <si>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</si>
  <si>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</si>
  <si>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</si>
  <si>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</si>
  <si>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</si>
  <si>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</si>
  <si>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</si>
  <si>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</si>
  <si>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</si>
  <si>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</si>
  <si>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</si>
  <si>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</si>
  <si>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</si>
  <si>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</si>
  <si>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</si>
  <si>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</si>
  <si>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</si>
  <si>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</si>
  <si>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</si>
  <si>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</si>
  <si>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</si>
  <si>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</si>
  <si>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</si>
  <si>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</si>
  <si>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</si>
  <si>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</si>
  <si>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</si>
  <si>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</si>
  <si>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</si>
  <si>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</si>
  <si>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</si>
  <si>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</si>
  <si>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</si>
  <si>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</si>
  <si>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</si>
  <si>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</si>
  <si>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</si>
  <si>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</si>
  <si>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</si>
  <si>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</si>
  <si>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</si>
  <si>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</si>
  <si>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</si>
  <si>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</si>
  <si>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</si>
  <si>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I. OPĆI DIO</t>
  </si>
  <si>
    <t>II. POSEBNI DIO</t>
  </si>
  <si>
    <t>RASHODI  POSLOVANJA</t>
  </si>
  <si>
    <t>Naknade za rad predstavničkih i izvršnih tijela, povjerenstva i sl.</t>
  </si>
  <si>
    <t>Ulaganja u računalne programe</t>
  </si>
  <si>
    <t>Nematerijalna proizvedena imovina</t>
  </si>
  <si>
    <t>Zdravstvene usluge</t>
  </si>
  <si>
    <t>Financijski  rashodi</t>
  </si>
  <si>
    <t>Rashodi za nabavu neproizvedene dugotrajne imovine</t>
  </si>
  <si>
    <t>Prijevozna sredstva  u cestovnom prometu</t>
  </si>
  <si>
    <t>Prihodi od prodaje prijevoznih sredstava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</si>
  <si>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</si>
  <si>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</si>
  <si>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</si>
  <si>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</si>
  <si>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</si>
  <si>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</si>
  <si>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</si>
  <si>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</si>
  <si>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Sufinanciranje cijene usluge, participacije i sl.</t>
  </si>
  <si>
    <t>Dopunsko zdravstveno osiguranje</t>
  </si>
  <si>
    <t>Ostali prihodi za posebne namjene -( INO osiguranje )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</si>
  <si>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</si>
  <si>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</si>
  <si>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</si>
  <si>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</si>
  <si>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</si>
  <si>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</si>
  <si>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</si>
  <si>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</si>
  <si>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</si>
  <si>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</si>
  <si>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</si>
  <si>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</si>
  <si>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</si>
  <si>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</si>
  <si>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</si>
  <si>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</si>
  <si>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</si>
  <si>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</si>
  <si>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</si>
  <si>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</si>
  <si>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</si>
  <si>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</si>
  <si>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</si>
  <si>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</si>
  <si>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</si>
  <si>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</si>
  <si>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</si>
  <si>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</si>
  <si>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</si>
  <si>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</si>
  <si>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</si>
  <si>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</si>
  <si>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</si>
  <si>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</si>
  <si>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</si>
  <si>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</si>
  <si>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</si>
  <si>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NAKNADA ŠTETE- PROFESIONALNE BOLESTI</t>
  </si>
  <si>
    <t>Naknada štete pravnim i fizičkim osobama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</si>
  <si>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</si>
  <si>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</si>
  <si>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</si>
  <si>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</si>
  <si>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</si>
  <si>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</si>
  <si>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</si>
  <si>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</si>
  <si>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</si>
  <si>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A1000</t>
  </si>
  <si>
    <t>DOBROVOLJNO ZDRAVSTVENO OSIGURANJE</t>
  </si>
  <si>
    <t>ADMINISTRACIJA I UPRAVLJANJE DOBROVOLJNIM ZDRAVSTVENIM OSIGURANJEM</t>
  </si>
  <si>
    <t>ZDRAVSTVSTVENA ZAŠTITA DOBROVOLJNOG ZDRAVSTVENOG OSIGURANJA</t>
  </si>
  <si>
    <t>RASHODI ZA NABAVU NEFINANCIJSKE IMOVINE DOBROVOLJNOG ZDRAVSTVENOG OSIGURANJA</t>
  </si>
  <si>
    <t>Ostale naknade troškova zaposlenih</t>
  </si>
  <si>
    <t>Premije osiguranja</t>
  </si>
  <si>
    <t>LIJEČENJE INO OSIGURANIKA U REPUBLICI HRVATSKOJ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</si>
  <si>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</si>
  <si>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</si>
  <si>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</si>
  <si>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</si>
  <si>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</si>
  <si>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</si>
  <si>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</si>
  <si>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</si>
  <si>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>PROJEKTI EU</t>
  </si>
  <si>
    <t>A1014</t>
  </si>
  <si>
    <t>INCA - PROJEKT EU</t>
  </si>
  <si>
    <t>A1015</t>
  </si>
  <si>
    <t>ASSESS CT - PROJEKT EU</t>
  </si>
  <si>
    <t>A1016</t>
  </si>
  <si>
    <t>JANPA -PROJEKT EU</t>
  </si>
  <si>
    <t>A1017</t>
  </si>
  <si>
    <t>Pomoći od međunarodnih organizacija te institucija i tijela EU</t>
  </si>
  <si>
    <t>Tekuće pomoći od institucija i tijela EU</t>
  </si>
  <si>
    <t>JAseHN-PROJEKT EU</t>
  </si>
  <si>
    <t>A1018</t>
  </si>
  <si>
    <t>E-HZZO-PROJEKT EU</t>
  </si>
  <si>
    <t>Intelektualne usluge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</si>
  <si>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</si>
  <si>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</si>
  <si>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</si>
  <si>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</si>
  <si>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</si>
  <si>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</si>
  <si>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</si>
  <si>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</si>
  <si>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 xml:space="preserve">UKUPNI PRIHODI </t>
  </si>
  <si>
    <t>PRIJENOS DEPOZITA IZ PRETHODNE GODINE</t>
  </si>
  <si>
    <t>PRIJENOS DEPOZITA U SLIJEDEĆU  GODINU</t>
  </si>
  <si>
    <t>Ostale nespomenute usluge</t>
  </si>
  <si>
    <t>A1020</t>
  </si>
  <si>
    <t>EURO-CAS - PROJEKT EU</t>
  </si>
  <si>
    <t>A1021</t>
  </si>
  <si>
    <t>EQUIPT - PROJEKT EU</t>
  </si>
  <si>
    <t>A1022</t>
  </si>
  <si>
    <t>ENJECT-PROJEKT EU</t>
  </si>
  <si>
    <t>Negativne tečajne razlike</t>
  </si>
  <si>
    <t>ZDRAVSTVENA ZAŠTITA NA RADU - SPECIFIČNA ZDRAVSTVENA ZAŠTITA</t>
  </si>
  <si>
    <t>UKUPNI PRIHODI</t>
  </si>
  <si>
    <t>UKUPNI RASHODI</t>
  </si>
  <si>
    <t>CEF - eHealth</t>
  </si>
  <si>
    <t>A1024</t>
  </si>
  <si>
    <t>CEF E-ID</t>
  </si>
  <si>
    <t>CEF EESSI</t>
  </si>
  <si>
    <t>HR DRG - Uvođenje i nadogradnja sustava za plaćanje i mjerenje učinkovitosti bolničkog sustava</t>
  </si>
  <si>
    <t>e-Lijekovi- Integrirani informatički sustav za upravljanje lijekovima</t>
  </si>
  <si>
    <t>Naknada za korištenje automobila u službene svrhe</t>
  </si>
  <si>
    <t>Ostali prihodi</t>
  </si>
  <si>
    <t>Prihodi od prodaje postrojenja i opreme</t>
  </si>
  <si>
    <t>e-HZZO- Izgradnja integriranog informacijskog sustava</t>
  </si>
  <si>
    <t>Kapitalne pomoći od institucija i tijela EU</t>
  </si>
  <si>
    <t>LIJEKOVI NA RECEPTE</t>
  </si>
  <si>
    <t>ORTOPEDSKI UREĐAJI I POMAGALA</t>
  </si>
  <si>
    <t>BOLNIČKA ZDRAVSTVENA ZAŠTITA</t>
  </si>
  <si>
    <t xml:space="preserve">SPECIJALISTIČKO-KONZILIJARNA ZDRAVSTVENA ZAŠTITA </t>
  </si>
  <si>
    <t>POSEBNO SKUPI LIJEKOVI</t>
  </si>
  <si>
    <t>OSTALA ZDRAVSTVENA ZAŠTITA</t>
  </si>
  <si>
    <t>OBVEZNO ZDRAVSTVENO OSIGURANJE, OZLJEDE NA RADU I PROFESIONALNE BOLESTI</t>
  </si>
  <si>
    <t>ZDRAVSTVENA ZAŠTITA OBVEZNOG ZDRAVSTVENOG OSIGURANJA I ZAŠTITA ZDRAVLJA NA RADU</t>
  </si>
  <si>
    <t xml:space="preserve">PRIMARNA ZDRAVSTVENA ZAŠTITA </t>
  </si>
  <si>
    <t>INDEKS</t>
  </si>
  <si>
    <t>5=4/2*100</t>
  </si>
  <si>
    <t>6=4/3*100</t>
  </si>
  <si>
    <t>BROJČANA OZNAKA I NAZIV</t>
  </si>
  <si>
    <t xml:space="preserve"> - </t>
  </si>
  <si>
    <t>NAZIV PRIHODA</t>
  </si>
  <si>
    <t>PRIHODI POSLOVANJA I PRIHODI OD PRODAJE NEFINANCIJSKE IMOVINE</t>
  </si>
  <si>
    <t>Prijevozna sredstva</t>
  </si>
  <si>
    <t>Prijevozna sredstva u cestovnom prometu</t>
  </si>
  <si>
    <t>Licence</t>
  </si>
  <si>
    <t>eHACTION</t>
  </si>
  <si>
    <t>RASHODI POSLOVANJA I RASHODI ZA NABAVU NEFINANCIJSKE IMOVINE</t>
  </si>
  <si>
    <t>Službena radna, i zaštitna odjeća i obuća</t>
  </si>
  <si>
    <t>Prihodi od pozitivnih tečajnih razlika i razlika zbog primjene valutne klauzule</t>
  </si>
  <si>
    <t>Prihodi od upravnih i administrativnih pristojbi, pristojbi po posebnim propisima i naknada</t>
  </si>
  <si>
    <t>Članarine i norme</t>
  </si>
  <si>
    <t>Naknade građanima i kućanstvima u novcu- neposredno ili putem ustanova izvan javnog sektora</t>
  </si>
  <si>
    <t>Ostali rashodi</t>
  </si>
  <si>
    <t>Kazne, penali i naknada štete</t>
  </si>
  <si>
    <t>Kazne, penali i naknade štete</t>
  </si>
  <si>
    <t>A600014</t>
  </si>
  <si>
    <t>RAD POD NADZOROM DOKTORA MEDICINE BEZ SPECIJALIZACIJE</t>
  </si>
  <si>
    <t>Tekuće donacije</t>
  </si>
  <si>
    <t>Tekuće donacije u novcu</t>
  </si>
  <si>
    <t>PRIMICI OD FINANCIJSKE IMOVINE I ZADUŽENJA</t>
  </si>
  <si>
    <t>Primici od zaduživanja</t>
  </si>
  <si>
    <t>Primljeni zajmovi od drugih razina vlasti</t>
  </si>
  <si>
    <t>Primljeni zajmovi od državnog proračuna</t>
  </si>
  <si>
    <t>A600000</t>
  </si>
  <si>
    <t>A600001</t>
  </si>
  <si>
    <t>A600002</t>
  </si>
  <si>
    <t>A600003</t>
  </si>
  <si>
    <t>A600004</t>
  </si>
  <si>
    <t>A600005</t>
  </si>
  <si>
    <t>A600006</t>
  </si>
  <si>
    <t>A600007</t>
  </si>
  <si>
    <t>A600008</t>
  </si>
  <si>
    <t>A600009</t>
  </si>
  <si>
    <t>A600010</t>
  </si>
  <si>
    <t>A600011</t>
  </si>
  <si>
    <t>A600012</t>
  </si>
  <si>
    <t>A600013</t>
  </si>
  <si>
    <t>A600015</t>
  </si>
  <si>
    <t>A600016</t>
  </si>
  <si>
    <t>A600017</t>
  </si>
  <si>
    <t>A600018</t>
  </si>
  <si>
    <t>K600000</t>
  </si>
  <si>
    <t>A600019</t>
  </si>
  <si>
    <t>A600020</t>
  </si>
  <si>
    <t>K600001</t>
  </si>
  <si>
    <t>A600021</t>
  </si>
  <si>
    <t>A600022</t>
  </si>
  <si>
    <t>A600023</t>
  </si>
  <si>
    <t>A600024</t>
  </si>
  <si>
    <t>A600025</t>
  </si>
  <si>
    <t>A600030</t>
  </si>
  <si>
    <t>IZDACI ZA FINANCIJSKU IMOVINU  I OTPLATE ZAJMOVA</t>
  </si>
  <si>
    <t>Izdaci za otplatu glavnice primljenih kredita i zajmova</t>
  </si>
  <si>
    <t>Otplata glavnice primljenih zajmova od drugih razina vlasti</t>
  </si>
  <si>
    <t>Otplata glavnice primljenih zajmova od državnog proračuna</t>
  </si>
  <si>
    <t>Pomoći temeljem prijenosa EU sredstava</t>
  </si>
  <si>
    <t>Tekuće pomoći temeljem prijenosa EU sredstava</t>
  </si>
  <si>
    <t>Tekuće pomoći iz državnog proračuna temeljem prijenosa EU sredstava</t>
  </si>
  <si>
    <t>Penali, ležarine i drugo</t>
  </si>
  <si>
    <t>Ugovorene kazne i ostale naknade šteta</t>
  </si>
  <si>
    <t>Penali,ležarine i drugo</t>
  </si>
  <si>
    <t>Ugovorene kazne i ostale naknade štete</t>
  </si>
  <si>
    <t>Intelekualne i osobne usluge</t>
  </si>
  <si>
    <t xml:space="preserve"> -</t>
  </si>
  <si>
    <r>
      <t xml:space="preserve"> </t>
    </r>
    <r>
      <rPr>
        <b/>
        <sz val="14"/>
        <color indexed="8"/>
        <rFont val="Times New Roman"/>
        <family val="1"/>
      </rPr>
      <t xml:space="preserve"> IZVRŠENJE FINANCIJSKOG PLANA </t>
    </r>
    <r>
      <rPr>
        <b/>
        <sz val="16"/>
        <color indexed="8"/>
        <rFont val="Times New Roman"/>
        <family val="1"/>
      </rPr>
      <t xml:space="preserve">
HRVATSKOG ZAVODA ZA ZDRAVSTVENO OSIGURANJE</t>
    </r>
    <r>
      <rPr>
        <b/>
        <sz val="18"/>
        <color indexed="8"/>
        <rFont val="Times New Roman"/>
        <family val="1"/>
      </rPr>
      <t xml:space="preserve">  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U PRVOM POLUGODIŠTU  2022.  </t>
    </r>
  </si>
  <si>
    <t>IZVRŠENJE               I.-6. 2021.</t>
  </si>
  <si>
    <t>IZVRŠENJE                   I.-6.2022.</t>
  </si>
  <si>
    <t>IZVORNI PLAN  2022.</t>
  </si>
  <si>
    <t>Pomoći dane u inozemstvo i unutar općeg proračuna</t>
  </si>
  <si>
    <t xml:space="preserve"> Pomoći unutar općeg proračuna</t>
  </si>
  <si>
    <t>Tekuće pomoći unutar općeg proračuna</t>
  </si>
  <si>
    <t>Kapitalne pomoći</t>
  </si>
  <si>
    <t>Kapitalne pomoći kreditnim i ostalim financijskim insitucijama te trgovačkim društvima u javnom sektoru</t>
  </si>
  <si>
    <t>TEHDAS Joint Action</t>
  </si>
  <si>
    <t xml:space="preserve">A600035 </t>
  </si>
  <si>
    <t>4=3/2*100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</si>
</sst>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[$-41A]d\.\ mmmm\ yyyy\."/>
    <numFmt numFmtId="183" formatCode="0.000"/>
    <numFmt numFmtId="184" formatCode="0.0000"/>
    <numFmt numFmtId="185" formatCode="0.0"/>
    <numFmt numFmtId="186" formatCode="_-* #,##0.0_-;\-* #,##0.0_-;_-* &quot;-&quot;??_-;_-@_-"/>
    <numFmt numFmtId="187" formatCode="_-* #,##0_-;\-* #,##0_-;_-* &quot;-&quot;??_-;_-@_-"/>
  </numFmts>
  <fonts count="9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Geneva"/>
      <family val="0"/>
    </font>
    <font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.85"/>
      <name val="Times New Roman"/>
      <family val="1"/>
    </font>
    <font>
      <sz val="9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sz val="10"/>
      <color indexed="62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1" tint="0.15000000596046448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0"/>
      <color rgb="FF7030A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20" borderId="1" applyNumberFormat="0" applyFont="0" applyAlignment="0" applyProtection="0"/>
    <xf numFmtId="0" fontId="6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7" fillId="28" borderId="2" applyNumberFormat="0" applyAlignment="0" applyProtection="0"/>
    <xf numFmtId="0" fontId="68" fillId="28" borderId="3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35" fillId="0" borderId="0">
      <alignment/>
      <protection/>
    </xf>
    <xf numFmtId="9" fontId="1" fillId="0" borderId="0" applyFont="0" applyFill="0" applyBorder="0" applyAlignment="0" applyProtection="0"/>
    <xf numFmtId="0" fontId="7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76" fillId="31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6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6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2" fontId="20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 quotePrefix="1">
      <alignment horizontal="left" vertical="center"/>
    </xf>
    <xf numFmtId="3" fontId="26" fillId="0" borderId="0" xfId="0" applyNumberFormat="1" applyFont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Font="1" applyBorder="1" applyAlignment="1">
      <alignment horizontal="left"/>
    </xf>
    <xf numFmtId="0" fontId="8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8" fillId="0" borderId="13" xfId="0" applyFont="1" applyBorder="1" applyAlignment="1" quotePrefix="1">
      <alignment/>
    </xf>
    <xf numFmtId="0" fontId="31" fillId="0" borderId="13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24" fillId="33" borderId="0" xfId="0" applyNumberFormat="1" applyFont="1" applyFill="1" applyBorder="1" applyAlignment="1" applyProtection="1">
      <alignment horizontal="right"/>
      <protection/>
    </xf>
    <xf numFmtId="0" fontId="25" fillId="0" borderId="13" xfId="0" applyNumberFormat="1" applyFont="1" applyFill="1" applyBorder="1" applyAlignment="1" applyProtection="1">
      <alignment/>
      <protection/>
    </xf>
    <xf numFmtId="2" fontId="3" fillId="33" borderId="13" xfId="0" applyNumberFormat="1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 quotePrefix="1">
      <alignment horizontal="center"/>
    </xf>
    <xf numFmtId="0" fontId="28" fillId="0" borderId="14" xfId="0" applyFont="1" applyBorder="1" applyAlignment="1" quotePrefix="1">
      <alignment horizontal="center"/>
    </xf>
    <xf numFmtId="0" fontId="28" fillId="0" borderId="13" xfId="0" applyNumberFormat="1" applyFont="1" applyFill="1" applyBorder="1" applyAlignment="1" applyProtection="1" quotePrefix="1">
      <alignment horizontal="center" wrapText="1"/>
      <protection/>
    </xf>
    <xf numFmtId="0" fontId="28" fillId="0" borderId="14" xfId="0" applyNumberFormat="1" applyFont="1" applyFill="1" applyBorder="1" applyAlignment="1" applyProtection="1">
      <alignment horizontal="center" wrapText="1"/>
      <protection/>
    </xf>
    <xf numFmtId="0" fontId="28" fillId="0" borderId="14" xfId="0" applyNumberFormat="1" applyFont="1" applyFill="1" applyBorder="1" applyAlignment="1" applyProtection="1" quotePrefix="1">
      <alignment horizontal="center" wrapText="1"/>
      <protection/>
    </xf>
    <xf numFmtId="0" fontId="7" fillId="0" borderId="10" xfId="0" applyFont="1" applyBorder="1" applyAlignment="1" quotePrefix="1">
      <alignment horizontal="center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2" fontId="31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/>
    </xf>
    <xf numFmtId="4" fontId="9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right" wrapText="1"/>
      <protection/>
    </xf>
    <xf numFmtId="0" fontId="34" fillId="0" borderId="1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 quotePrefix="1">
      <alignment horizontal="left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9" fillId="0" borderId="13" xfId="0" applyNumberFormat="1" applyFont="1" applyFill="1" applyBorder="1" applyAlignment="1" applyProtection="1" quotePrefix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left" wrapText="1"/>
      <protection/>
    </xf>
    <xf numFmtId="3" fontId="3" fillId="0" borderId="13" xfId="0" applyNumberFormat="1" applyFont="1" applyFill="1" applyBorder="1" applyAlignment="1" applyProtection="1">
      <alignment horizontal="right" wrapText="1"/>
      <protection/>
    </xf>
    <xf numFmtId="3" fontId="3" fillId="33" borderId="13" xfId="0" applyNumberFormat="1" applyFont="1" applyFill="1" applyBorder="1" applyAlignment="1" applyProtection="1">
      <alignment horizontal="right" wrapText="1"/>
      <protection/>
    </xf>
    <xf numFmtId="4" fontId="3" fillId="33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3" fontId="22" fillId="33" borderId="13" xfId="0" applyNumberFormat="1" applyFont="1" applyFill="1" applyBorder="1" applyAlignment="1" applyProtection="1">
      <alignment horizontal="right" wrapText="1"/>
      <protection/>
    </xf>
    <xf numFmtId="3" fontId="82" fillId="33" borderId="13" xfId="0" applyNumberFormat="1" applyFont="1" applyFill="1" applyBorder="1" applyAlignment="1" applyProtection="1">
      <alignment horizontal="right" wrapText="1"/>
      <protection/>
    </xf>
    <xf numFmtId="4" fontId="22" fillId="33" borderId="13" xfId="0" applyNumberFormat="1" applyFont="1" applyFill="1" applyBorder="1" applyAlignment="1" applyProtection="1">
      <alignment horizontal="right" wrapText="1"/>
      <protection/>
    </xf>
    <xf numFmtId="4" fontId="82" fillId="33" borderId="13" xfId="0" applyNumberFormat="1" applyFont="1" applyFill="1" applyBorder="1" applyAlignment="1" applyProtection="1">
      <alignment horizontal="right" wrapText="1"/>
      <protection/>
    </xf>
    <xf numFmtId="3" fontId="24" fillId="0" borderId="13" xfId="0" applyNumberFormat="1" applyFont="1" applyFill="1" applyBorder="1" applyAlignment="1" applyProtection="1">
      <alignment horizontal="right" wrapText="1"/>
      <protection/>
    </xf>
    <xf numFmtId="3" fontId="24" fillId="33" borderId="13" xfId="0" applyNumberFormat="1" applyFont="1" applyFill="1" applyBorder="1" applyAlignment="1" applyProtection="1">
      <alignment horizontal="right" wrapText="1"/>
      <protection/>
    </xf>
    <xf numFmtId="4" fontId="24" fillId="33" borderId="13" xfId="0" applyNumberFormat="1" applyFont="1" applyFill="1" applyBorder="1" applyAlignment="1" applyProtection="1">
      <alignment horizontal="right" wrapText="1"/>
      <protection/>
    </xf>
    <xf numFmtId="4" fontId="24" fillId="0" borderId="13" xfId="0" applyNumberFormat="1" applyFont="1" applyFill="1" applyBorder="1" applyAlignment="1" applyProtection="1">
      <alignment horizontal="right" wrapText="1"/>
      <protection/>
    </xf>
    <xf numFmtId="3" fontId="22" fillId="0" borderId="13" xfId="0" applyNumberFormat="1" applyFont="1" applyFill="1" applyBorder="1" applyAlignment="1" applyProtection="1">
      <alignment horizontal="right" wrapText="1"/>
      <protection/>
    </xf>
    <xf numFmtId="4" fontId="82" fillId="0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72" fontId="3" fillId="0" borderId="13" xfId="0" applyNumberFormat="1" applyFont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82" fillId="0" borderId="13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82" fillId="0" borderId="13" xfId="0" applyNumberFormat="1" applyFont="1" applyFill="1" applyBorder="1" applyAlignment="1" applyProtection="1">
      <alignment horizontal="right"/>
      <protection/>
    </xf>
    <xf numFmtId="3" fontId="24" fillId="0" borderId="13" xfId="0" applyNumberFormat="1" applyFont="1" applyFill="1" applyBorder="1" applyAlignment="1" applyProtection="1">
      <alignment horizontal="right"/>
      <protection/>
    </xf>
    <xf numFmtId="4" fontId="24" fillId="0" borderId="13" xfId="0" applyNumberFormat="1" applyFont="1" applyFill="1" applyBorder="1" applyAlignment="1" applyProtection="1">
      <alignment horizontal="right"/>
      <protection/>
    </xf>
    <xf numFmtId="3" fontId="22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 quotePrefix="1">
      <alignment horizontal="left" vertical="center"/>
    </xf>
    <xf numFmtId="3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 quotePrefix="1">
      <alignment horizontal="left" vertical="center"/>
    </xf>
    <xf numFmtId="4" fontId="22" fillId="0" borderId="13" xfId="0" applyNumberFormat="1" applyFont="1" applyFill="1" applyBorder="1" applyAlignment="1" applyProtection="1">
      <alignment horizontal="right"/>
      <protection/>
    </xf>
    <xf numFmtId="3" fontId="22" fillId="33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quotePrefix="1">
      <alignment horizontal="left" vertical="center"/>
    </xf>
    <xf numFmtId="3" fontId="24" fillId="0" borderId="13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quotePrefix="1">
      <alignment horizontal="left" vertical="center"/>
    </xf>
    <xf numFmtId="3" fontId="4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Font="1" applyBorder="1" applyAlignment="1" quotePrefix="1">
      <alignment horizontal="center" vertical="center"/>
    </xf>
    <xf numFmtId="0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6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Font="1" applyBorder="1" applyAlignment="1" quotePrefix="1">
      <alignment/>
    </xf>
    <xf numFmtId="0" fontId="3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 applyProtection="1" quotePrefix="1">
      <alignment/>
      <protection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 quotePrefix="1">
      <alignment/>
    </xf>
    <xf numFmtId="0" fontId="29" fillId="0" borderId="13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24" fillId="0" borderId="13" xfId="0" applyNumberFormat="1" applyFont="1" applyBorder="1" applyAlignment="1">
      <alignment wrapText="1"/>
    </xf>
    <xf numFmtId="3" fontId="22" fillId="0" borderId="13" xfId="0" applyNumberFormat="1" applyFont="1" applyBorder="1" applyAlignment="1">
      <alignment wrapText="1"/>
    </xf>
    <xf numFmtId="3" fontId="22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 quotePrefix="1">
      <alignment/>
    </xf>
    <xf numFmtId="0" fontId="4" fillId="33" borderId="13" xfId="0" applyFont="1" applyFill="1" applyBorder="1" applyAlignment="1" quotePrefix="1">
      <alignment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 quotePrefix="1">
      <alignment horizontal="left"/>
      <protection/>
    </xf>
    <xf numFmtId="0" fontId="3" fillId="33" borderId="13" xfId="0" applyNumberFormat="1" applyFont="1" applyFill="1" applyBorder="1" applyAlignment="1" applyProtection="1">
      <alignment horizontal="left" wrapText="1"/>
      <protection/>
    </xf>
    <xf numFmtId="3" fontId="3" fillId="33" borderId="13" xfId="0" applyNumberFormat="1" applyFont="1" applyFill="1" applyBorder="1" applyAlignment="1" applyProtection="1">
      <alignment horizontal="right"/>
      <protection/>
    </xf>
    <xf numFmtId="4" fontId="3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3" fontId="24" fillId="33" borderId="13" xfId="0" applyNumberFormat="1" applyFont="1" applyFill="1" applyBorder="1" applyAlignment="1" applyProtection="1">
      <alignment horizontal="right"/>
      <protection/>
    </xf>
    <xf numFmtId="4" fontId="24" fillId="33" borderId="13" xfId="0" applyNumberFormat="1" applyFont="1" applyFill="1" applyBorder="1" applyAlignment="1" applyProtection="1">
      <alignment horizontal="right"/>
      <protection/>
    </xf>
    <xf numFmtId="3" fontId="24" fillId="33" borderId="13" xfId="0" applyNumberFormat="1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 quotePrefix="1">
      <alignment horizontal="left" vertical="center" wrapText="1"/>
    </xf>
    <xf numFmtId="3" fontId="22" fillId="0" borderId="13" xfId="0" applyNumberFormat="1" applyFont="1" applyFill="1" applyBorder="1" applyAlignment="1" applyProtection="1">
      <alignment horizontal="right"/>
      <protection/>
    </xf>
    <xf numFmtId="3" fontId="22" fillId="33" borderId="13" xfId="0" applyNumberFormat="1" applyFont="1" applyFill="1" applyBorder="1" applyAlignment="1" applyProtection="1">
      <alignment horizontal="right"/>
      <protection/>
    </xf>
    <xf numFmtId="3" fontId="83" fillId="33" borderId="13" xfId="0" applyNumberFormat="1" applyFont="1" applyFill="1" applyBorder="1" applyAlignment="1" applyProtection="1">
      <alignment horizontal="right"/>
      <protection/>
    </xf>
    <xf numFmtId="4" fontId="22" fillId="33" borderId="13" xfId="0" applyNumberFormat="1" applyFont="1" applyFill="1" applyBorder="1" applyAlignment="1" applyProtection="1">
      <alignment horizontal="right"/>
      <protection/>
    </xf>
    <xf numFmtId="4" fontId="83" fillId="33" borderId="13" xfId="0" applyNumberFormat="1" applyFont="1" applyFill="1" applyBorder="1" applyAlignment="1" applyProtection="1">
      <alignment horizontal="right"/>
      <protection/>
    </xf>
    <xf numFmtId="3" fontId="24" fillId="33" borderId="13" xfId="0" applyNumberFormat="1" applyFont="1" applyFill="1" applyBorder="1" applyAlignment="1" quotePrefix="1">
      <alignment horizontal="left" vertical="center" wrapText="1"/>
    </xf>
    <xf numFmtId="4" fontId="82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1" fontId="22" fillId="33" borderId="13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3" fontId="22" fillId="33" borderId="13" xfId="0" applyNumberFormat="1" applyFont="1" applyFill="1" applyBorder="1" applyAlignment="1" applyProtection="1">
      <alignment/>
      <protection/>
    </xf>
    <xf numFmtId="4" fontId="22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3" fontId="24" fillId="33" borderId="13" xfId="0" applyNumberFormat="1" applyFont="1" applyFill="1" applyBorder="1" applyAlignment="1">
      <alignment horizontal="left" wrapText="1"/>
    </xf>
    <xf numFmtId="3" fontId="24" fillId="33" borderId="13" xfId="0" applyNumberFormat="1" applyFont="1" applyFill="1" applyBorder="1" applyAlignment="1">
      <alignment wrapText="1"/>
    </xf>
    <xf numFmtId="0" fontId="22" fillId="33" borderId="13" xfId="0" applyNumberFormat="1" applyFont="1" applyFill="1" applyBorder="1" applyAlignment="1" applyProtection="1">
      <alignment wrapText="1"/>
      <protection/>
    </xf>
    <xf numFmtId="4" fontId="82" fillId="33" borderId="13" xfId="0" applyNumberFormat="1" applyFont="1" applyFill="1" applyBorder="1" applyAlignment="1" applyProtection="1">
      <alignment/>
      <protection/>
    </xf>
    <xf numFmtId="1" fontId="22" fillId="33" borderId="13" xfId="0" applyNumberFormat="1" applyFont="1" applyFill="1" applyBorder="1" applyAlignment="1" quotePrefix="1">
      <alignment horizontal="left" vertical="center" wrapText="1"/>
    </xf>
    <xf numFmtId="3" fontId="4" fillId="33" borderId="13" xfId="0" applyNumberFormat="1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 quotePrefix="1">
      <alignment horizontal="left" vertical="center" wrapText="1"/>
    </xf>
    <xf numFmtId="3" fontId="24" fillId="33" borderId="13" xfId="0" applyNumberFormat="1" applyFont="1" applyFill="1" applyBorder="1" applyAlignment="1" applyProtection="1">
      <alignment horizontal="right" vertical="center"/>
      <protection/>
    </xf>
    <xf numFmtId="4" fontId="24" fillId="33" borderId="13" xfId="0" applyNumberFormat="1" applyFont="1" applyFill="1" applyBorder="1" applyAlignment="1" applyProtection="1">
      <alignment horizontal="right" vertical="center"/>
      <protection/>
    </xf>
    <xf numFmtId="3" fontId="22" fillId="33" borderId="13" xfId="0" applyNumberFormat="1" applyFont="1" applyFill="1" applyBorder="1" applyAlignment="1">
      <alignment horizontal="right" vertical="center"/>
    </xf>
    <xf numFmtId="4" fontId="22" fillId="33" borderId="13" xfId="0" applyNumberFormat="1" applyFont="1" applyFill="1" applyBorder="1" applyAlignment="1">
      <alignment horizontal="right" vertical="center"/>
    </xf>
    <xf numFmtId="4" fontId="82" fillId="33" borderId="13" xfId="0" applyNumberFormat="1" applyFont="1" applyFill="1" applyBorder="1" applyAlignment="1">
      <alignment horizontal="right" vertical="center"/>
    </xf>
    <xf numFmtId="4" fontId="22" fillId="33" borderId="13" xfId="0" applyNumberFormat="1" applyFont="1" applyFill="1" applyBorder="1" applyAlignment="1">
      <alignment vertical="center"/>
    </xf>
    <xf numFmtId="4" fontId="82" fillId="33" borderId="13" xfId="0" applyNumberFormat="1" applyFont="1" applyFill="1" applyBorder="1" applyAlignment="1">
      <alignment vertical="center"/>
    </xf>
    <xf numFmtId="4" fontId="24" fillId="33" borderId="13" xfId="0" applyNumberFormat="1" applyFont="1" applyFill="1" applyBorder="1" applyAlignment="1">
      <alignment horizontal="right" vertical="center"/>
    </xf>
    <xf numFmtId="3" fontId="24" fillId="33" borderId="13" xfId="0" applyNumberFormat="1" applyFont="1" applyFill="1" applyBorder="1" applyAlignment="1">
      <alignment/>
    </xf>
    <xf numFmtId="3" fontId="22" fillId="33" borderId="13" xfId="0" applyNumberFormat="1" applyFont="1" applyFill="1" applyBorder="1" applyAlignment="1">
      <alignment/>
    </xf>
    <xf numFmtId="3" fontId="24" fillId="33" borderId="13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3" fontId="4" fillId="33" borderId="13" xfId="0" applyNumberFormat="1" applyFont="1" applyFill="1" applyBorder="1" applyAlignment="1" applyProtection="1">
      <alignment horizontal="right"/>
      <protection/>
    </xf>
    <xf numFmtId="4" fontId="4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24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/>
    </xf>
    <xf numFmtId="4" fontId="22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vertical="center"/>
    </xf>
    <xf numFmtId="3" fontId="24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Fill="1" applyBorder="1" applyAlignment="1" applyProtection="1">
      <alignment/>
      <protection/>
    </xf>
    <xf numFmtId="3" fontId="24" fillId="0" borderId="13" xfId="0" applyNumberFormat="1" applyFont="1" applyFill="1" applyBorder="1" applyAlignment="1" applyProtection="1">
      <alignment/>
      <protection/>
    </xf>
    <xf numFmtId="4" fontId="24" fillId="0" borderId="13" xfId="0" applyNumberFormat="1" applyFont="1" applyFill="1" applyBorder="1" applyAlignment="1" applyProtection="1">
      <alignment/>
      <protection/>
    </xf>
    <xf numFmtId="4" fontId="22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4" fontId="82" fillId="0" borderId="13" xfId="0" applyNumberFormat="1" applyFont="1" applyFill="1" applyBorder="1" applyAlignment="1" applyProtection="1">
      <alignment horizontal="right"/>
      <protection/>
    </xf>
    <xf numFmtId="0" fontId="18" fillId="33" borderId="13" xfId="0" applyNumberFormat="1" applyFont="1" applyFill="1" applyBorder="1" applyAlignment="1" applyProtection="1">
      <alignment/>
      <protection/>
    </xf>
    <xf numFmtId="3" fontId="82" fillId="0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horizontal="left" vertical="center"/>
      <protection/>
    </xf>
    <xf numFmtId="0" fontId="22" fillId="33" borderId="13" xfId="0" applyNumberFormat="1" applyFont="1" applyFill="1" applyBorder="1" applyAlignment="1" applyProtection="1">
      <alignment horizontal="left" vertical="center"/>
      <protection/>
    </xf>
    <xf numFmtId="1" fontId="3" fillId="33" borderId="13" xfId="0" applyNumberFormat="1" applyFont="1" applyFill="1" applyBorder="1" applyAlignment="1" quotePrefix="1">
      <alignment horizontal="left" vertical="center"/>
    </xf>
    <xf numFmtId="1" fontId="4" fillId="33" borderId="13" xfId="0" applyNumberFormat="1" applyFont="1" applyFill="1" applyBorder="1" applyAlignment="1" quotePrefix="1">
      <alignment horizontal="left" vertical="center"/>
    </xf>
    <xf numFmtId="0" fontId="4" fillId="33" borderId="13" xfId="0" applyNumberFormat="1" applyFont="1" applyFill="1" applyBorder="1" applyAlignment="1" applyProtection="1" quotePrefix="1">
      <alignment horizontal="left" vertical="center"/>
      <protection/>
    </xf>
    <xf numFmtId="178" fontId="22" fillId="33" borderId="13" xfId="0" applyNumberFormat="1" applyFont="1" applyFill="1" applyBorder="1" applyAlignment="1">
      <alignment horizontal="left" vertical="center"/>
    </xf>
    <xf numFmtId="178" fontId="24" fillId="33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quotePrefix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3" fontId="24" fillId="33" borderId="13" xfId="0" applyNumberFormat="1" applyFont="1" applyFill="1" applyBorder="1" applyAlignment="1">
      <alignment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13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 quotePrefix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 quotePrefix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left" vertical="justify"/>
      <protection/>
    </xf>
    <xf numFmtId="0" fontId="22" fillId="0" borderId="13" xfId="0" applyFont="1" applyFill="1" applyBorder="1" applyAlignment="1" quotePrefix="1">
      <alignment horizontal="left" vertical="justify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quotePrefix="1">
      <alignment horizontal="left"/>
    </xf>
    <xf numFmtId="0" fontId="3" fillId="0" borderId="13" xfId="0" applyNumberFormat="1" applyFont="1" applyFill="1" applyBorder="1" applyAlignment="1" applyProtection="1" quotePrefix="1">
      <alignment horizontal="left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24" fillId="0" borderId="13" xfId="0" applyNumberFormat="1" applyFont="1" applyFill="1" applyBorder="1" applyAlignment="1" applyProtection="1">
      <alignment horizontal="right"/>
      <protection/>
    </xf>
    <xf numFmtId="0" fontId="24" fillId="0" borderId="13" xfId="0" applyNumberFormat="1" applyFont="1" applyFill="1" applyBorder="1" applyAlignment="1" applyProtection="1">
      <alignment horizontal="right" vertical="top"/>
      <protection/>
    </xf>
    <xf numFmtId="0" fontId="24" fillId="0" borderId="13" xfId="0" applyNumberFormat="1" applyFont="1" applyFill="1" applyBorder="1" applyAlignment="1" applyProtection="1">
      <alignment horizontal="right" wrapText="1"/>
      <protection/>
    </xf>
    <xf numFmtId="0" fontId="24" fillId="0" borderId="13" xfId="0" applyNumberFormat="1" applyFont="1" applyFill="1" applyBorder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right" vertical="top"/>
      <protection/>
    </xf>
    <xf numFmtId="0" fontId="22" fillId="0" borderId="13" xfId="0" applyNumberFormat="1" applyFont="1" applyFill="1" applyBorder="1" applyAlignment="1" applyProtection="1">
      <alignment horizontal="right" wrapText="1"/>
      <protection/>
    </xf>
    <xf numFmtId="0" fontId="22" fillId="0" borderId="13" xfId="0" applyNumberFormat="1" applyFont="1" applyFill="1" applyBorder="1" applyAlignment="1" applyProtection="1">
      <alignment wrapText="1"/>
      <protection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84" fillId="0" borderId="13" xfId="0" applyNumberFormat="1" applyFont="1" applyFill="1" applyBorder="1" applyAlignment="1" applyProtection="1">
      <alignment wrapText="1"/>
      <protection/>
    </xf>
    <xf numFmtId="0" fontId="24" fillId="0" borderId="13" xfId="0" applyFont="1" applyFill="1" applyBorder="1" applyAlignment="1">
      <alignment horizontal="left" vertical="center"/>
    </xf>
    <xf numFmtId="3" fontId="85" fillId="33" borderId="13" xfId="0" applyNumberFormat="1" applyFont="1" applyFill="1" applyBorder="1" applyAlignment="1" applyProtection="1">
      <alignment horizontal="right"/>
      <protection/>
    </xf>
    <xf numFmtId="3" fontId="86" fillId="33" borderId="13" xfId="0" applyNumberFormat="1" applyFont="1" applyFill="1" applyBorder="1" applyAlignment="1" applyProtection="1">
      <alignment horizontal="right"/>
      <protection/>
    </xf>
    <xf numFmtId="3" fontId="85" fillId="0" borderId="13" xfId="0" applyNumberFormat="1" applyFont="1" applyFill="1" applyBorder="1" applyAlignment="1" applyProtection="1">
      <alignment horizontal="right"/>
      <protection/>
    </xf>
    <xf numFmtId="3" fontId="86" fillId="0" borderId="13" xfId="0" applyNumberFormat="1" applyFont="1" applyFill="1" applyBorder="1" applyAlignment="1" applyProtection="1">
      <alignment horizontal="right"/>
      <protection/>
    </xf>
    <xf numFmtId="3" fontId="86" fillId="33" borderId="13" xfId="0" applyNumberFormat="1" applyFont="1" applyFill="1" applyBorder="1" applyAlignment="1" applyProtection="1">
      <alignment/>
      <protection/>
    </xf>
    <xf numFmtId="3" fontId="85" fillId="33" borderId="13" xfId="0" applyNumberFormat="1" applyFont="1" applyFill="1" applyBorder="1" applyAlignment="1" applyProtection="1">
      <alignment horizontal="right" vertical="center"/>
      <protection/>
    </xf>
    <xf numFmtId="3" fontId="86" fillId="33" borderId="13" xfId="0" applyNumberFormat="1" applyFont="1" applyFill="1" applyBorder="1" applyAlignment="1">
      <alignment horizontal="right" vertical="center"/>
    </xf>
    <xf numFmtId="3" fontId="86" fillId="0" borderId="13" xfId="0" applyNumberFormat="1" applyFont="1" applyFill="1" applyBorder="1" applyAlignment="1" applyProtection="1">
      <alignment/>
      <protection/>
    </xf>
    <xf numFmtId="3" fontId="85" fillId="33" borderId="13" xfId="0" applyNumberFormat="1" applyFont="1" applyFill="1" applyBorder="1" applyAlignment="1" applyProtection="1">
      <alignment/>
      <protection/>
    </xf>
    <xf numFmtId="3" fontId="85" fillId="0" borderId="13" xfId="0" applyNumberFormat="1" applyFont="1" applyBorder="1" applyAlignment="1">
      <alignment horizontal="right" vertical="center"/>
    </xf>
    <xf numFmtId="3" fontId="85" fillId="0" borderId="13" xfId="0" applyNumberFormat="1" applyFont="1" applyFill="1" applyBorder="1" applyAlignment="1" applyProtection="1">
      <alignment/>
      <protection/>
    </xf>
    <xf numFmtId="3" fontId="85" fillId="33" borderId="13" xfId="0" applyNumberFormat="1" applyFont="1" applyFill="1" applyBorder="1" applyAlignment="1">
      <alignment horizontal="right" vertical="center" wrapText="1"/>
    </xf>
    <xf numFmtId="3" fontId="85" fillId="33" borderId="13" xfId="0" applyNumberFormat="1" applyFont="1" applyFill="1" applyBorder="1" applyAlignment="1" applyProtection="1">
      <alignment horizontal="right" wrapText="1"/>
      <protection/>
    </xf>
    <xf numFmtId="3" fontId="86" fillId="33" borderId="13" xfId="0" applyNumberFormat="1" applyFont="1" applyFill="1" applyBorder="1" applyAlignment="1" applyProtection="1">
      <alignment horizontal="right" wrapText="1"/>
      <protection/>
    </xf>
    <xf numFmtId="3" fontId="85" fillId="0" borderId="13" xfId="0" applyNumberFormat="1" applyFont="1" applyFill="1" applyBorder="1" applyAlignment="1" applyProtection="1">
      <alignment horizontal="right" wrapText="1"/>
      <protection/>
    </xf>
    <xf numFmtId="0" fontId="2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right" vertical="top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6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Border="1" applyAlignment="1">
      <alignment horizontal="center" wrapText="1"/>
    </xf>
    <xf numFmtId="3" fontId="87" fillId="0" borderId="13" xfId="0" applyNumberFormat="1" applyFont="1" applyFill="1" applyBorder="1" applyAlignment="1" applyProtection="1">
      <alignment horizontal="right"/>
      <protection/>
    </xf>
    <xf numFmtId="0" fontId="22" fillId="0" borderId="13" xfId="0" applyNumberFormat="1" applyFont="1" applyFill="1" applyBorder="1" applyAlignment="1" applyProtection="1">
      <alignment horizontal="left" vertical="justify"/>
      <protection/>
    </xf>
    <xf numFmtId="0" fontId="22" fillId="0" borderId="13" xfId="0" applyFont="1" applyFill="1" applyBorder="1" applyAlignment="1">
      <alignment horizontal="left" vertical="center" wrapText="1"/>
    </xf>
    <xf numFmtId="4" fontId="85" fillId="33" borderId="13" xfId="0" applyNumberFormat="1" applyFont="1" applyFill="1" applyBorder="1" applyAlignment="1" applyProtection="1">
      <alignment horizontal="right"/>
      <protection/>
    </xf>
    <xf numFmtId="4" fontId="87" fillId="0" borderId="13" xfId="0" applyNumberFormat="1" applyFont="1" applyFill="1" applyBorder="1" applyAlignment="1" applyProtection="1">
      <alignment horizontal="right"/>
      <protection/>
    </xf>
    <xf numFmtId="3" fontId="82" fillId="33" borderId="13" xfId="0" applyNumberFormat="1" applyFont="1" applyFill="1" applyBorder="1" applyAlignment="1" applyProtection="1">
      <alignment horizontal="right" wrapText="1"/>
      <protection/>
    </xf>
    <xf numFmtId="3" fontId="82" fillId="0" borderId="13" xfId="0" applyNumberFormat="1" applyFont="1" applyFill="1" applyBorder="1" applyAlignment="1" applyProtection="1">
      <alignment horizontal="right" wrapText="1"/>
      <protection/>
    </xf>
    <xf numFmtId="0" fontId="2" fillId="0" borderId="13" xfId="0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applyProtection="1" quotePrefix="1">
      <alignment/>
      <protection/>
    </xf>
    <xf numFmtId="3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wrapText="1"/>
    </xf>
    <xf numFmtId="3" fontId="82" fillId="0" borderId="13" xfId="0" applyNumberFormat="1" applyFont="1" applyFill="1" applyBorder="1" applyAlignment="1">
      <alignment wrapText="1"/>
    </xf>
    <xf numFmtId="4" fontId="88" fillId="0" borderId="13" xfId="0" applyNumberFormat="1" applyFont="1" applyBorder="1" applyAlignment="1">
      <alignment horizontal="center" wrapText="1"/>
    </xf>
    <xf numFmtId="0" fontId="32" fillId="0" borderId="13" xfId="0" applyNumberFormat="1" applyFont="1" applyFill="1" applyBorder="1" applyAlignment="1" applyProtection="1">
      <alignment horizontal="center"/>
      <protection/>
    </xf>
    <xf numFmtId="3" fontId="82" fillId="0" borderId="13" xfId="0" applyNumberFormat="1" applyFont="1" applyFill="1" applyBorder="1" applyAlignment="1">
      <alignment horizontal="right" vertical="center"/>
    </xf>
    <xf numFmtId="3" fontId="82" fillId="0" borderId="13" xfId="0" applyNumberFormat="1" applyFont="1" applyFill="1" applyBorder="1" applyAlignment="1" applyProtection="1">
      <alignment/>
      <protection/>
    </xf>
    <xf numFmtId="3" fontId="82" fillId="33" borderId="13" xfId="0" applyNumberFormat="1" applyFont="1" applyFill="1" applyBorder="1" applyAlignment="1" applyProtection="1">
      <alignment horizontal="right"/>
      <protection/>
    </xf>
    <xf numFmtId="3" fontId="82" fillId="33" borderId="13" xfId="0" applyNumberFormat="1" applyFont="1" applyFill="1" applyBorder="1" applyAlignment="1" applyProtection="1">
      <alignment/>
      <protection/>
    </xf>
    <xf numFmtId="3" fontId="82" fillId="0" borderId="13" xfId="0" applyNumberFormat="1" applyFont="1" applyFill="1" applyBorder="1" applyAlignment="1">
      <alignment vertical="center"/>
    </xf>
    <xf numFmtId="3" fontId="82" fillId="33" borderId="13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3" fontId="87" fillId="0" borderId="13" xfId="0" applyNumberFormat="1" applyFont="1" applyFill="1" applyBorder="1" applyAlignment="1" applyProtection="1">
      <alignment horizontal="right" wrapText="1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187" fontId="82" fillId="0" borderId="13" xfId="62" applyNumberFormat="1" applyFont="1" applyFill="1" applyBorder="1" applyAlignment="1" applyProtection="1">
      <alignment horizontal="right"/>
      <protection/>
    </xf>
    <xf numFmtId="3" fontId="83" fillId="0" borderId="13" xfId="0" applyNumberFormat="1" applyFont="1" applyFill="1" applyBorder="1" applyAlignment="1" applyProtection="1">
      <alignment horizontal="right"/>
      <protection/>
    </xf>
    <xf numFmtId="0" fontId="24" fillId="0" borderId="13" xfId="0" applyFont="1" applyFill="1" applyBorder="1" applyAlignment="1" quotePrefix="1">
      <alignment horizontal="left" vertical="justify"/>
    </xf>
    <xf numFmtId="3" fontId="18" fillId="0" borderId="13" xfId="0" applyNumberFormat="1" applyFont="1" applyFill="1" applyBorder="1" applyAlignment="1" applyProtection="1">
      <alignment/>
      <protection/>
    </xf>
    <xf numFmtId="3" fontId="17" fillId="0" borderId="13" xfId="0" applyNumberFormat="1" applyFont="1" applyBorder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24" fillId="0" borderId="13" xfId="0" applyFont="1" applyFill="1" applyBorder="1" applyAlignment="1">
      <alignment horizontal="left" vertical="justify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>
      <alignment horizontal="left" vertical="justify"/>
    </xf>
    <xf numFmtId="0" fontId="22" fillId="0" borderId="13" xfId="0" applyFont="1" applyFill="1" applyBorder="1" applyAlignment="1">
      <alignment vertical="center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39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right"/>
    </xf>
    <xf numFmtId="0" fontId="40" fillId="0" borderId="13" xfId="0" applyFont="1" applyFill="1" applyBorder="1" applyAlignment="1">
      <alignment/>
    </xf>
    <xf numFmtId="0" fontId="40" fillId="0" borderId="15" xfId="0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0" fontId="40" fillId="0" borderId="16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top"/>
    </xf>
    <xf numFmtId="3" fontId="22" fillId="33" borderId="13" xfId="0" applyNumberFormat="1" applyFont="1" applyFill="1" applyBorder="1" applyAlignment="1" applyProtection="1">
      <alignment horizontal="right"/>
      <protection/>
    </xf>
    <xf numFmtId="3" fontId="3" fillId="33" borderId="13" xfId="0" applyNumberFormat="1" applyFont="1" applyFill="1" applyBorder="1" applyAlignment="1" applyProtection="1">
      <alignment horizontal="right"/>
      <protection/>
    </xf>
    <xf numFmtId="3" fontId="82" fillId="0" borderId="13" xfId="0" applyNumberFormat="1" applyFont="1" applyFill="1" applyBorder="1" applyAlignment="1" applyProtection="1">
      <alignment horizontal="right" wrapText="1"/>
      <protection/>
    </xf>
    <xf numFmtId="4" fontId="89" fillId="0" borderId="13" xfId="0" applyNumberFormat="1" applyFont="1" applyFill="1" applyBorder="1" applyAlignment="1" applyProtection="1">
      <alignment horizontal="right"/>
      <protection/>
    </xf>
    <xf numFmtId="3" fontId="82" fillId="33" borderId="13" xfId="0" applyNumberFormat="1" applyFont="1" applyFill="1" applyBorder="1" applyAlignment="1" applyProtection="1">
      <alignment horizontal="right"/>
      <protection/>
    </xf>
    <xf numFmtId="4" fontId="89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 quotePrefix="1">
      <alignment wrapText="1"/>
    </xf>
    <xf numFmtId="0" fontId="7" fillId="0" borderId="13" xfId="0" applyFont="1" applyBorder="1" applyAlignment="1" quotePrefix="1">
      <alignment horizontal="left" wrapText="1"/>
    </xf>
    <xf numFmtId="0" fontId="3" fillId="0" borderId="13" xfId="0" applyNumberFormat="1" applyFont="1" applyFill="1" applyBorder="1" applyAlignment="1" applyProtection="1" quotePrefix="1">
      <alignment vertical="center"/>
      <protection/>
    </xf>
    <xf numFmtId="0" fontId="7" fillId="0" borderId="16" xfId="0" applyFont="1" applyBorder="1" applyAlignment="1" quotePrefix="1">
      <alignment horizontal="left" wrapText="1"/>
    </xf>
    <xf numFmtId="4" fontId="86" fillId="33" borderId="13" xfId="0" applyNumberFormat="1" applyFont="1" applyFill="1" applyBorder="1" applyAlignment="1" applyProtection="1">
      <alignment horizontal="right"/>
      <protection/>
    </xf>
    <xf numFmtId="4" fontId="34" fillId="0" borderId="13" xfId="0" applyNumberFormat="1" applyFont="1" applyBorder="1" applyAlignment="1">
      <alignment horizontal="center" wrapText="1"/>
    </xf>
    <xf numFmtId="4" fontId="89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7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Font="1" applyBorder="1" applyAlignment="1" quotePrefix="1">
      <alignment horizontal="center" wrapText="1"/>
    </xf>
    <xf numFmtId="0" fontId="7" fillId="0" borderId="17" xfId="0" applyFont="1" applyBorder="1" applyAlignment="1" quotePrefix="1">
      <alignment horizontal="center" wrapText="1"/>
    </xf>
    <xf numFmtId="0" fontId="32" fillId="0" borderId="10" xfId="0" applyNumberFormat="1" applyFont="1" applyFill="1" applyBorder="1" applyAlignment="1" applyProtection="1" quotePrefix="1">
      <alignment horizontal="center"/>
      <protection/>
    </xf>
    <xf numFmtId="0" fontId="32" fillId="0" borderId="17" xfId="0" applyNumberFormat="1" applyFont="1" applyFill="1" applyBorder="1" applyAlignment="1" applyProtection="1" quotePrefix="1">
      <alignment horizontal="center"/>
      <protection/>
    </xf>
    <xf numFmtId="0" fontId="28" fillId="0" borderId="14" xfId="0" applyNumberFormat="1" applyFont="1" applyFill="1" applyBorder="1" applyAlignment="1" applyProtection="1">
      <alignment horizontal="left" wrapText="1"/>
      <protection/>
    </xf>
    <xf numFmtId="0" fontId="28" fillId="0" borderId="10" xfId="0" applyNumberFormat="1" applyFont="1" applyFill="1" applyBorder="1" applyAlignment="1" applyProtection="1">
      <alignment horizontal="left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3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14" xfId="0" applyFont="1" applyBorder="1" applyAlignment="1" quotePrefix="1">
      <alignment horizontal="left"/>
    </xf>
    <xf numFmtId="0" fontId="28" fillId="0" borderId="10" xfId="0" applyFont="1" applyBorder="1" applyAlignment="1" quotePrefix="1">
      <alignment horizontal="left"/>
    </xf>
    <xf numFmtId="0" fontId="28" fillId="0" borderId="17" xfId="0" applyFont="1" applyBorder="1" applyAlignment="1" quotePrefix="1">
      <alignment horizontal="left"/>
    </xf>
    <xf numFmtId="0" fontId="28" fillId="0" borderId="14" xfId="0" applyNumberFormat="1" applyFont="1" applyFill="1" applyBorder="1" applyAlignment="1" applyProtection="1" quotePrefix="1">
      <alignment horizontal="left" wrapText="1"/>
      <protection/>
    </xf>
    <xf numFmtId="0" fontId="28" fillId="0" borderId="10" xfId="0" applyNumberFormat="1" applyFont="1" applyFill="1" applyBorder="1" applyAlignment="1" applyProtection="1" quotePrefix="1">
      <alignment horizontal="left"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172" fontId="23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8" fillId="0" borderId="13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0" fontId="32" fillId="0" borderId="14" xfId="0" applyNumberFormat="1" applyFont="1" applyFill="1" applyBorder="1" applyAlignment="1" applyProtection="1" quotePrefix="1">
      <alignment horizontal="center" vertical="center"/>
      <protection/>
    </xf>
    <xf numFmtId="0" fontId="32" fillId="0" borderId="10" xfId="0" applyNumberFormat="1" applyFont="1" applyFill="1" applyBorder="1" applyAlignment="1" applyProtection="1" quotePrefix="1">
      <alignment horizontal="center" vertical="center"/>
      <protection/>
    </xf>
    <xf numFmtId="0" fontId="32" fillId="0" borderId="17" xfId="0" applyNumberFormat="1" applyFont="1" applyFill="1" applyBorder="1" applyAlignment="1" applyProtection="1" quotePrefix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2005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30.421875" style="0" customWidth="1"/>
    <col min="6" max="6" width="15.28125" style="3" customWidth="1"/>
    <col min="7" max="7" width="15.28125" style="0" customWidth="1"/>
    <col min="8" max="8" width="16.140625" style="0" bestFit="1" customWidth="1"/>
    <col min="9" max="9" width="8.8515625" style="0" customWidth="1"/>
    <col min="10" max="10" width="8.421875" style="0" customWidth="1"/>
  </cols>
  <sheetData>
    <row r="1" spans="1:10" ht="22.5" customHeight="1">
      <c r="A1" s="468" t="s">
        <v>290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42.7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</row>
    <row r="3" spans="1:8" s="35" customFormat="1" ht="24" customHeight="1">
      <c r="A3" s="469" t="s">
        <v>79</v>
      </c>
      <c r="B3" s="472"/>
      <c r="C3" s="472"/>
      <c r="D3" s="472"/>
      <c r="E3" s="472"/>
      <c r="F3" s="473"/>
      <c r="G3" s="473"/>
      <c r="H3" s="474"/>
    </row>
    <row r="4" spans="1:10" s="3" customFormat="1" ht="24" customHeight="1">
      <c r="A4" s="469" t="s">
        <v>7</v>
      </c>
      <c r="B4" s="469"/>
      <c r="C4" s="469"/>
      <c r="D4" s="469"/>
      <c r="E4" s="469"/>
      <c r="F4" s="469"/>
      <c r="G4" s="469"/>
      <c r="H4" s="469"/>
      <c r="I4" s="469"/>
      <c r="J4" s="469"/>
    </row>
    <row r="5" spans="1:8" s="3" customFormat="1" ht="9" customHeight="1">
      <c r="A5" s="78"/>
      <c r="B5" s="76"/>
      <c r="C5" s="76"/>
      <c r="D5" s="76"/>
      <c r="E5" s="76"/>
      <c r="F5" s="76"/>
      <c r="G5" s="77"/>
      <c r="H5" s="77"/>
    </row>
    <row r="6" spans="1:10" s="3" customFormat="1" ht="27.75" customHeight="1">
      <c r="A6" s="446"/>
      <c r="B6" s="451"/>
      <c r="C6" s="451"/>
      <c r="D6" s="451"/>
      <c r="E6" s="452"/>
      <c r="F6" s="134" t="s">
        <v>291</v>
      </c>
      <c r="G6" s="141" t="s">
        <v>293</v>
      </c>
      <c r="H6" s="119" t="s">
        <v>292</v>
      </c>
      <c r="I6" s="142" t="s">
        <v>221</v>
      </c>
      <c r="J6" s="135" t="s">
        <v>221</v>
      </c>
    </row>
    <row r="7" spans="1:10" s="3" customFormat="1" ht="15.75">
      <c r="A7" s="447"/>
      <c r="B7" s="455">
        <v>1</v>
      </c>
      <c r="C7" s="455"/>
      <c r="D7" s="455"/>
      <c r="E7" s="456"/>
      <c r="F7" s="132">
        <v>2</v>
      </c>
      <c r="G7" s="143">
        <v>3</v>
      </c>
      <c r="H7" s="133">
        <v>4</v>
      </c>
      <c r="I7" s="133" t="s">
        <v>222</v>
      </c>
      <c r="J7" s="125" t="s">
        <v>223</v>
      </c>
    </row>
    <row r="8" spans="1:10" s="3" customFormat="1" ht="22.5" customHeight="1">
      <c r="A8" s="129">
        <v>6</v>
      </c>
      <c r="B8" s="457" t="s">
        <v>35</v>
      </c>
      <c r="C8" s="458"/>
      <c r="D8" s="458"/>
      <c r="E8" s="459"/>
      <c r="F8" s="144">
        <f>prihodi!E6</f>
        <v>16937932426</v>
      </c>
      <c r="G8" s="144">
        <f>prihodi!F6</f>
        <v>32605702000</v>
      </c>
      <c r="H8" s="144">
        <f>prihodi!G6</f>
        <v>16597362243</v>
      </c>
      <c r="I8" s="145">
        <f aca="true" t="shared" si="0" ref="I8:I13">H8/F8*100</f>
        <v>97.98930486653012</v>
      </c>
      <c r="J8" s="145">
        <f aca="true" t="shared" si="1" ref="J8:J13">H8/G8*100</f>
        <v>50.903250735101494</v>
      </c>
    </row>
    <row r="9" spans="1:10" s="3" customFormat="1" ht="22.5" customHeight="1">
      <c r="A9" s="126">
        <v>7</v>
      </c>
      <c r="B9" s="118" t="s">
        <v>32</v>
      </c>
      <c r="C9" s="123"/>
      <c r="D9" s="123"/>
      <c r="E9" s="123"/>
      <c r="F9" s="144">
        <f>prihodi!E61</f>
        <v>1017926</v>
      </c>
      <c r="G9" s="144">
        <f>prihodi!F61</f>
        <v>2000000</v>
      </c>
      <c r="H9" s="144">
        <f>prihodi!G61</f>
        <v>754080</v>
      </c>
      <c r="I9" s="145">
        <f t="shared" si="0"/>
        <v>74.08004118177548</v>
      </c>
      <c r="J9" s="145">
        <f t="shared" si="1"/>
        <v>37.704</v>
      </c>
    </row>
    <row r="10" spans="1:10" s="3" customFormat="1" ht="22.5" customHeight="1">
      <c r="A10" s="127"/>
      <c r="B10" s="462" t="s">
        <v>199</v>
      </c>
      <c r="C10" s="463"/>
      <c r="D10" s="463"/>
      <c r="E10" s="464"/>
      <c r="F10" s="144">
        <f>F8+F9</f>
        <v>16938950352</v>
      </c>
      <c r="G10" s="144">
        <f>G8+G9</f>
        <v>32607702000</v>
      </c>
      <c r="H10" s="144">
        <f>H8+H9</f>
        <v>16598116323</v>
      </c>
      <c r="I10" s="145">
        <f t="shared" si="0"/>
        <v>97.9878680678714</v>
      </c>
      <c r="J10" s="145">
        <f t="shared" si="1"/>
        <v>50.902441156386914</v>
      </c>
    </row>
    <row r="11" spans="1:10" s="3" customFormat="1" ht="22.5" customHeight="1">
      <c r="A11" s="128">
        <v>3</v>
      </c>
      <c r="B11" s="465" t="s">
        <v>81</v>
      </c>
      <c r="C11" s="466"/>
      <c r="D11" s="466"/>
      <c r="E11" s="467"/>
      <c r="F11" s="146">
        <f>'rashodi-opći dio'!D5</f>
        <v>16810628757</v>
      </c>
      <c r="G11" s="146">
        <f>'rashodi-opći dio'!E5</f>
        <v>32107768000</v>
      </c>
      <c r="H11" s="146">
        <f>'rashodi-opći dio'!F5</f>
        <v>16342750289</v>
      </c>
      <c r="I11" s="145">
        <f t="shared" si="0"/>
        <v>97.21676996879029</v>
      </c>
      <c r="J11" s="145">
        <f t="shared" si="1"/>
        <v>50.89967726501574</v>
      </c>
    </row>
    <row r="12" spans="1:10" s="3" customFormat="1" ht="22.5" customHeight="1">
      <c r="A12" s="126">
        <v>4</v>
      </c>
      <c r="B12" s="462" t="s">
        <v>33</v>
      </c>
      <c r="C12" s="463"/>
      <c r="D12" s="463"/>
      <c r="E12" s="464"/>
      <c r="F12" s="146">
        <f>'rashodi-opći dio'!D81</f>
        <v>3879590</v>
      </c>
      <c r="G12" s="146">
        <f>'rashodi-opći dio'!E81</f>
        <v>149934000</v>
      </c>
      <c r="H12" s="146">
        <f>'rashodi-opći dio'!F81</f>
        <v>14287728</v>
      </c>
      <c r="I12" s="145">
        <f t="shared" si="0"/>
        <v>368.27932848574204</v>
      </c>
      <c r="J12" s="145">
        <f t="shared" si="1"/>
        <v>9.529344911761175</v>
      </c>
    </row>
    <row r="13" spans="1:10" s="3" customFormat="1" ht="22.5" customHeight="1">
      <c r="A13" s="126"/>
      <c r="B13" s="462" t="s">
        <v>200</v>
      </c>
      <c r="C13" s="463"/>
      <c r="D13" s="463"/>
      <c r="E13" s="464"/>
      <c r="F13" s="146">
        <f>F11+F12</f>
        <v>16814508347</v>
      </c>
      <c r="G13" s="146">
        <f>G11+G12</f>
        <v>32257702000</v>
      </c>
      <c r="H13" s="146">
        <f>H11+H12</f>
        <v>16357038017</v>
      </c>
      <c r="I13" s="145">
        <f t="shared" si="0"/>
        <v>97.27931188614491</v>
      </c>
      <c r="J13" s="145">
        <f t="shared" si="1"/>
        <v>50.707387702323004</v>
      </c>
    </row>
    <row r="14" spans="1:10" s="3" customFormat="1" ht="25.5" customHeight="1">
      <c r="A14" s="128"/>
      <c r="B14" s="465" t="s">
        <v>34</v>
      </c>
      <c r="C14" s="466"/>
      <c r="D14" s="466"/>
      <c r="E14" s="467"/>
      <c r="F14" s="146">
        <f>F8+F9-F11-F12</f>
        <v>124442005</v>
      </c>
      <c r="G14" s="146">
        <f>G8+G9-G11-G12</f>
        <v>350000000</v>
      </c>
      <c r="H14" s="146">
        <f>H8+H9-H11-H12</f>
        <v>241078306</v>
      </c>
      <c r="I14" s="145"/>
      <c r="J14" s="145"/>
    </row>
    <row r="15" spans="1:8" s="3" customFormat="1" ht="22.5" customHeight="1">
      <c r="A15" s="82"/>
      <c r="B15" s="83"/>
      <c r="C15" s="83"/>
      <c r="D15" s="83"/>
      <c r="E15" s="83"/>
      <c r="F15" s="84"/>
      <c r="G15" s="85"/>
      <c r="H15" s="85"/>
    </row>
    <row r="16" spans="1:8" s="3" customFormat="1" ht="21" customHeight="1">
      <c r="A16" s="92"/>
      <c r="B16" s="93"/>
      <c r="C16" s="93"/>
      <c r="D16" s="93"/>
      <c r="E16"/>
      <c r="F16" s="94"/>
      <c r="G16" s="94"/>
      <c r="H16" s="94"/>
    </row>
    <row r="17" spans="1:10" s="31" customFormat="1" ht="24" customHeight="1">
      <c r="A17" s="470" t="s">
        <v>41</v>
      </c>
      <c r="B17" s="470"/>
      <c r="C17" s="470"/>
      <c r="D17" s="470"/>
      <c r="E17" s="470"/>
      <c r="F17" s="470"/>
      <c r="G17" s="470"/>
      <c r="H17" s="470"/>
      <c r="I17" s="470"/>
      <c r="J17" s="470"/>
    </row>
    <row r="18" spans="1:8" s="31" customFormat="1" ht="18.75" customHeight="1">
      <c r="A18" s="86"/>
      <c r="B18" s="87"/>
      <c r="C18" s="87"/>
      <c r="D18" s="87"/>
      <c r="E18" s="87"/>
      <c r="F18" s="88"/>
      <c r="G18" s="85"/>
      <c r="H18" s="85"/>
    </row>
    <row r="19" spans="1:10" s="31" customFormat="1" ht="27.75" customHeight="1">
      <c r="A19" s="444"/>
      <c r="B19" s="453"/>
      <c r="C19" s="453"/>
      <c r="D19" s="453"/>
      <c r="E19" s="454"/>
      <c r="F19" s="134" t="s">
        <v>291</v>
      </c>
      <c r="G19" s="141" t="s">
        <v>293</v>
      </c>
      <c r="H19" s="119" t="s">
        <v>292</v>
      </c>
      <c r="I19" s="136" t="s">
        <v>221</v>
      </c>
      <c r="J19" s="124" t="s">
        <v>221</v>
      </c>
    </row>
    <row r="20" spans="1:10" s="31" customFormat="1" ht="18.75">
      <c r="A20" s="445"/>
      <c r="B20" s="460">
        <v>1</v>
      </c>
      <c r="C20" s="460"/>
      <c r="D20" s="460"/>
      <c r="E20" s="461"/>
      <c r="F20" s="139">
        <v>2</v>
      </c>
      <c r="G20" s="140">
        <v>3</v>
      </c>
      <c r="H20" s="137">
        <v>4</v>
      </c>
      <c r="I20" s="137" t="s">
        <v>222</v>
      </c>
      <c r="J20" s="138" t="s">
        <v>223</v>
      </c>
    </row>
    <row r="21" spans="1:10" s="31" customFormat="1" ht="33.75" customHeight="1">
      <c r="A21" s="129">
        <v>8</v>
      </c>
      <c r="B21" s="457" t="s">
        <v>30</v>
      </c>
      <c r="C21" s="458"/>
      <c r="D21" s="458"/>
      <c r="E21" s="459"/>
      <c r="F21" s="144">
        <f>'račun financiranja'!F5</f>
        <v>0</v>
      </c>
      <c r="G21" s="144"/>
      <c r="H21" s="144">
        <f>'račun financiranja'!H5</f>
        <v>0</v>
      </c>
      <c r="I21" s="151" t="s">
        <v>225</v>
      </c>
      <c r="J21" s="151" t="s">
        <v>225</v>
      </c>
    </row>
    <row r="22" spans="1:10" s="31" customFormat="1" ht="32.25" customHeight="1">
      <c r="A22" s="129">
        <v>5</v>
      </c>
      <c r="B22" s="457" t="s">
        <v>31</v>
      </c>
      <c r="C22" s="458"/>
      <c r="D22" s="458"/>
      <c r="E22" s="459"/>
      <c r="F22" s="144">
        <f>'račun financiranja'!F9</f>
        <v>7634849</v>
      </c>
      <c r="G22" s="144">
        <f>'račun financiranja'!G9</f>
        <v>350000000</v>
      </c>
      <c r="H22" s="144">
        <f>'račun financiranja'!H9</f>
        <v>3907816</v>
      </c>
      <c r="I22" s="151" t="s">
        <v>225</v>
      </c>
      <c r="J22" s="151" t="s">
        <v>225</v>
      </c>
    </row>
    <row r="23" spans="1:10" s="31" customFormat="1" ht="34.5" customHeight="1">
      <c r="A23" s="129"/>
      <c r="B23" s="457" t="s">
        <v>188</v>
      </c>
      <c r="C23" s="458"/>
      <c r="D23" s="458"/>
      <c r="E23" s="459"/>
      <c r="F23" s="144">
        <v>877864883</v>
      </c>
      <c r="G23" s="144">
        <v>1047503720</v>
      </c>
      <c r="H23" s="144">
        <v>1047503720</v>
      </c>
      <c r="I23" s="150"/>
      <c r="J23" s="147"/>
    </row>
    <row r="24" spans="1:10" s="31" customFormat="1" ht="30" customHeight="1">
      <c r="A24" s="129"/>
      <c r="B24" s="457" t="s">
        <v>189</v>
      </c>
      <c r="C24" s="458"/>
      <c r="D24" s="458"/>
      <c r="E24" s="459"/>
      <c r="F24" s="144">
        <f>-(F21-F22+F23+F14)</f>
        <v>-994672039</v>
      </c>
      <c r="G24" s="144">
        <f>-(G21-G22+G23+G14)</f>
        <v>-1047503720</v>
      </c>
      <c r="H24" s="144">
        <f>-(H21-H22+H23+H14)</f>
        <v>-1284674210</v>
      </c>
      <c r="I24" s="145">
        <f>H24/F24*100</f>
        <v>129.15555676940065</v>
      </c>
      <c r="J24" s="369">
        <f>H24/G24*100</f>
        <v>122.64149381732028</v>
      </c>
    </row>
    <row r="25" spans="1:10" s="31" customFormat="1" ht="22.5" customHeight="1">
      <c r="A25" s="130"/>
      <c r="B25" s="465" t="s">
        <v>74</v>
      </c>
      <c r="C25" s="466"/>
      <c r="D25" s="466"/>
      <c r="E25" s="467"/>
      <c r="F25" s="144">
        <f>F21-F22+F23+F24</f>
        <v>-124442005</v>
      </c>
      <c r="G25" s="144">
        <f>G21-G22+G23+G24</f>
        <v>-350000000</v>
      </c>
      <c r="H25" s="144">
        <f>H21-H22+H23+H24</f>
        <v>-241078306</v>
      </c>
      <c r="I25" s="145">
        <f>H25/F25*100</f>
        <v>193.7274363266648</v>
      </c>
      <c r="J25" s="369">
        <f>H25/G25*100</f>
        <v>68.879516</v>
      </c>
    </row>
    <row r="26" spans="1:10" s="31" customFormat="1" ht="15" customHeight="1">
      <c r="A26" s="131"/>
      <c r="B26" s="80"/>
      <c r="C26" s="79"/>
      <c r="D26" s="81"/>
      <c r="E26" s="80"/>
      <c r="F26" s="148"/>
      <c r="G26" s="148"/>
      <c r="H26" s="148"/>
      <c r="I26" s="149"/>
      <c r="J26" s="147"/>
    </row>
    <row r="27" spans="1:10" s="31" customFormat="1" ht="32.25" customHeight="1">
      <c r="A27" s="128"/>
      <c r="B27" s="471" t="s">
        <v>78</v>
      </c>
      <c r="C27" s="471"/>
      <c r="D27" s="471"/>
      <c r="E27" s="471"/>
      <c r="F27" s="144">
        <f>SUM(F14,F25)</f>
        <v>0</v>
      </c>
      <c r="G27" s="144">
        <f>SUM(G14,G25)</f>
        <v>0</v>
      </c>
      <c r="H27" s="144">
        <f>SUM(H14,H25)</f>
        <v>0</v>
      </c>
      <c r="I27" s="151" t="s">
        <v>225</v>
      </c>
      <c r="J27" s="151" t="s">
        <v>225</v>
      </c>
    </row>
    <row r="28" spans="1:6" s="31" customFormat="1" ht="18" customHeight="1">
      <c r="A28" s="33"/>
      <c r="B28" s="34"/>
      <c r="C28" s="34"/>
      <c r="D28" s="34"/>
      <c r="E28" s="34"/>
      <c r="F28" s="32"/>
    </row>
    <row r="29" spans="4:6" s="3" customFormat="1" ht="12.75">
      <c r="D29" s="22"/>
      <c r="F29" s="4"/>
    </row>
    <row r="30" spans="4:6" s="3" customFormat="1" ht="12.75">
      <c r="D30" s="22"/>
      <c r="F30" s="4"/>
    </row>
    <row r="31" spans="4:6" s="3" customFormat="1" ht="12.75">
      <c r="D31" s="22"/>
      <c r="F31" s="4"/>
    </row>
    <row r="32" spans="4:6" s="3" customFormat="1" ht="12.75">
      <c r="D32" s="22"/>
      <c r="F32" s="4"/>
    </row>
    <row r="33" spans="4:6" s="3" customFormat="1" ht="12.75">
      <c r="D33" s="22"/>
      <c r="F33" s="4"/>
    </row>
    <row r="34" spans="4:6" s="3" customFormat="1" ht="12.75">
      <c r="D34" s="22"/>
      <c r="F34" s="4"/>
    </row>
    <row r="35" spans="4:6" s="3" customFormat="1" ht="12.75">
      <c r="D35" s="22"/>
      <c r="F35" s="4"/>
    </row>
    <row r="36" spans="4:6" s="3" customFormat="1" ht="12.75">
      <c r="D36" s="22"/>
      <c r="F36" s="4"/>
    </row>
    <row r="37" spans="4:6" s="3" customFormat="1" ht="12.75">
      <c r="D37" s="22"/>
      <c r="F37" s="4"/>
    </row>
    <row r="38" spans="4:6" s="3" customFormat="1" ht="12.75">
      <c r="D38" s="22"/>
      <c r="F38" s="4"/>
    </row>
    <row r="39" spans="4:6" s="3" customFormat="1" ht="12.75">
      <c r="D39" s="22"/>
      <c r="F39" s="4"/>
    </row>
    <row r="40" spans="4:6" s="3" customFormat="1" ht="12.75">
      <c r="D40" s="22"/>
      <c r="F40" s="4"/>
    </row>
    <row r="41" spans="4:6" s="3" customFormat="1" ht="12.75">
      <c r="D41" s="22"/>
      <c r="F41" s="4"/>
    </row>
    <row r="42" spans="4:6" s="3" customFormat="1" ht="12.75">
      <c r="D42" s="22"/>
      <c r="F42" s="4"/>
    </row>
    <row r="43" spans="4:6" s="3" customFormat="1" ht="12.75">
      <c r="D43" s="22"/>
      <c r="F43" s="4"/>
    </row>
    <row r="44" spans="4:6" s="3" customFormat="1" ht="12.75">
      <c r="D44" s="22"/>
      <c r="F44" s="4"/>
    </row>
    <row r="45" spans="4:6" s="3" customFormat="1" ht="12.75">
      <c r="D45" s="22"/>
      <c r="F45" s="4"/>
    </row>
    <row r="46" spans="4:6" s="3" customFormat="1" ht="12.75">
      <c r="D46" s="22"/>
      <c r="F46" s="4"/>
    </row>
    <row r="47" spans="4:6" s="3" customFormat="1" ht="12.75">
      <c r="D47" s="22"/>
      <c r="F47" s="4"/>
    </row>
    <row r="48" spans="4:6" s="3" customFormat="1" ht="12.75">
      <c r="D48" s="22"/>
      <c r="F48" s="4"/>
    </row>
    <row r="49" spans="4:6" s="3" customFormat="1" ht="12.75">
      <c r="D49" s="22"/>
      <c r="F49" s="4"/>
    </row>
    <row r="50" spans="4:6" s="3" customFormat="1" ht="12.75">
      <c r="D50" s="22"/>
      <c r="F50" s="4"/>
    </row>
    <row r="51" spans="4:6" s="3" customFormat="1" ht="12.75">
      <c r="D51" s="22"/>
      <c r="F51" s="4"/>
    </row>
    <row r="52" spans="4:6" s="3" customFormat="1" ht="12.75">
      <c r="D52" s="22"/>
      <c r="F52" s="4"/>
    </row>
    <row r="53" spans="4:6" s="3" customFormat="1" ht="12.75">
      <c r="D53" s="22"/>
      <c r="F53" s="4"/>
    </row>
    <row r="54" spans="4:6" s="3" customFormat="1" ht="12.75">
      <c r="D54" s="22"/>
      <c r="F54" s="4"/>
    </row>
    <row r="55" spans="4:6" s="3" customFormat="1" ht="12.75">
      <c r="D55" s="22"/>
      <c r="F55" s="4"/>
    </row>
    <row r="56" spans="4:6" s="3" customFormat="1" ht="12.75">
      <c r="D56" s="22"/>
      <c r="F56" s="4"/>
    </row>
    <row r="57" spans="4:6" s="3" customFormat="1" ht="12.75">
      <c r="D57" s="22"/>
      <c r="F57" s="4"/>
    </row>
    <row r="58" spans="4:6" s="3" customFormat="1" ht="12.75">
      <c r="D58" s="22"/>
      <c r="F58" s="4"/>
    </row>
    <row r="59" spans="4:6" s="3" customFormat="1" ht="12.75">
      <c r="D59" s="22"/>
      <c r="F59" s="4"/>
    </row>
    <row r="60" spans="4:6" s="3" customFormat="1" ht="12.75">
      <c r="D60" s="22"/>
      <c r="F60" s="4"/>
    </row>
    <row r="61" spans="4:6" s="3" customFormat="1" ht="12.75">
      <c r="D61" s="22"/>
      <c r="F61" s="4"/>
    </row>
    <row r="62" spans="4:6" s="3" customFormat="1" ht="12.75">
      <c r="D62" s="22"/>
      <c r="F62" s="4"/>
    </row>
    <row r="63" spans="4:6" s="3" customFormat="1" ht="12.75">
      <c r="D63" s="22"/>
      <c r="F63" s="4"/>
    </row>
    <row r="64" spans="4:6" s="3" customFormat="1" ht="12.75">
      <c r="D64" s="22"/>
      <c r="F64" s="4"/>
    </row>
    <row r="65" spans="4:6" s="3" customFormat="1" ht="12.75">
      <c r="D65" s="22"/>
      <c r="F65" s="4"/>
    </row>
    <row r="66" spans="4:6" s="3" customFormat="1" ht="12.75">
      <c r="D66" s="22"/>
      <c r="F66" s="4"/>
    </row>
    <row r="67" spans="4:6" s="3" customFormat="1" ht="12.75">
      <c r="D67" s="22"/>
      <c r="F67" s="4"/>
    </row>
    <row r="68" spans="4:6" s="3" customFormat="1" ht="12.75">
      <c r="D68" s="22"/>
      <c r="F68" s="4"/>
    </row>
    <row r="69" spans="4:6" s="3" customFormat="1" ht="12.75">
      <c r="D69" s="22"/>
      <c r="F69" s="4"/>
    </row>
    <row r="70" spans="4:6" s="3" customFormat="1" ht="12.75">
      <c r="D70" s="22"/>
      <c r="F70" s="4"/>
    </row>
    <row r="71" spans="4:6" s="3" customFormat="1" ht="12.75">
      <c r="D71" s="22"/>
      <c r="F71" s="4"/>
    </row>
    <row r="72" spans="4:6" s="3" customFormat="1" ht="12.75">
      <c r="D72" s="22"/>
      <c r="F72" s="4"/>
    </row>
    <row r="73" spans="4:6" s="3" customFormat="1" ht="12.75">
      <c r="D73" s="22"/>
      <c r="F73" s="4"/>
    </row>
    <row r="74" spans="4:6" s="3" customFormat="1" ht="12.75">
      <c r="D74" s="22"/>
      <c r="F74" s="4"/>
    </row>
    <row r="75" spans="4:6" s="3" customFormat="1" ht="12.75">
      <c r="D75" s="22"/>
      <c r="F75" s="4"/>
    </row>
    <row r="76" spans="4:6" s="3" customFormat="1" ht="12.75">
      <c r="D76" s="22"/>
      <c r="F76" s="4"/>
    </row>
    <row r="77" spans="4:6" s="3" customFormat="1" ht="12.75">
      <c r="D77" s="22"/>
      <c r="F77" s="4"/>
    </row>
    <row r="78" spans="4:6" s="3" customFormat="1" ht="12.75">
      <c r="D78" s="22"/>
      <c r="F78" s="4"/>
    </row>
    <row r="79" spans="4:6" s="3" customFormat="1" ht="12.75">
      <c r="D79" s="22"/>
      <c r="F79" s="4"/>
    </row>
    <row r="80" spans="4:6" s="3" customFormat="1" ht="12.75">
      <c r="D80" s="22"/>
      <c r="F80" s="4"/>
    </row>
    <row r="81" spans="4:6" s="3" customFormat="1" ht="12.75">
      <c r="D81" s="22"/>
      <c r="F81" s="4"/>
    </row>
    <row r="82" spans="4:6" s="3" customFormat="1" ht="12.75">
      <c r="D82" s="22"/>
      <c r="F82" s="4"/>
    </row>
    <row r="83" spans="4:6" s="3" customFormat="1" ht="12.75">
      <c r="D83" s="22"/>
      <c r="F83" s="4"/>
    </row>
    <row r="84" spans="4:6" s="3" customFormat="1" ht="12.75">
      <c r="D84" s="22"/>
      <c r="F84" s="4"/>
    </row>
    <row r="85" spans="4:6" s="3" customFormat="1" ht="12.75">
      <c r="D85" s="22"/>
      <c r="F85" s="4"/>
    </row>
    <row r="86" spans="4:6" s="3" customFormat="1" ht="12.75">
      <c r="D86" s="22"/>
      <c r="F86" s="4"/>
    </row>
    <row r="87" spans="4:6" s="3" customFormat="1" ht="12.75">
      <c r="D87" s="22"/>
      <c r="F87" s="4"/>
    </row>
    <row r="88" spans="4:6" s="3" customFormat="1" ht="12.75">
      <c r="D88" s="22"/>
      <c r="F88" s="4"/>
    </row>
    <row r="89" spans="4:6" s="3" customFormat="1" ht="12.75">
      <c r="D89" s="22"/>
      <c r="F89" s="4"/>
    </row>
    <row r="90" spans="4:6" s="3" customFormat="1" ht="12.75">
      <c r="D90" s="22"/>
      <c r="F90" s="4"/>
    </row>
    <row r="91" spans="4:6" s="3" customFormat="1" ht="12.75">
      <c r="D91" s="22"/>
      <c r="F91" s="4"/>
    </row>
    <row r="92" spans="4:6" s="3" customFormat="1" ht="12.75">
      <c r="D92" s="22"/>
      <c r="F92" s="4"/>
    </row>
    <row r="93" spans="4:6" s="3" customFormat="1" ht="12.75">
      <c r="D93" s="22"/>
      <c r="F93" s="4"/>
    </row>
    <row r="94" spans="4:6" s="3" customFormat="1" ht="12.75">
      <c r="D94" s="22"/>
      <c r="F94" s="4"/>
    </row>
    <row r="95" spans="4:6" s="3" customFormat="1" ht="12.75">
      <c r="D95" s="22"/>
      <c r="F95" s="4"/>
    </row>
    <row r="96" spans="4:6" s="3" customFormat="1" ht="12.75">
      <c r="D96" s="22"/>
      <c r="F96" s="4"/>
    </row>
    <row r="97" spans="4:6" s="3" customFormat="1" ht="12.75">
      <c r="D97" s="22"/>
      <c r="F97" s="4"/>
    </row>
    <row r="98" spans="4:6" s="3" customFormat="1" ht="12.75">
      <c r="D98" s="22"/>
      <c r="F98" s="4"/>
    </row>
    <row r="99" spans="4:6" s="3" customFormat="1" ht="12.75">
      <c r="D99" s="22"/>
      <c r="F99" s="4"/>
    </row>
    <row r="100" spans="4:6" s="3" customFormat="1" ht="12.75">
      <c r="D100" s="22"/>
      <c r="F100" s="4"/>
    </row>
    <row r="101" spans="4:6" s="3" customFormat="1" ht="12.75">
      <c r="D101" s="22"/>
      <c r="F101" s="4"/>
    </row>
    <row r="102" spans="4:6" s="3" customFormat="1" ht="12.75">
      <c r="D102" s="22"/>
      <c r="F102" s="4"/>
    </row>
    <row r="103" spans="4:6" s="3" customFormat="1" ht="12.75">
      <c r="D103" s="22"/>
      <c r="F103" s="4"/>
    </row>
    <row r="104" spans="4:6" s="3" customFormat="1" ht="12.75">
      <c r="D104" s="22"/>
      <c r="F104" s="4"/>
    </row>
    <row r="105" s="3" customFormat="1" ht="12.75">
      <c r="D105" s="22"/>
    </row>
    <row r="106" s="3" customFormat="1" ht="12.75">
      <c r="D106" s="22"/>
    </row>
    <row r="107" s="3" customFormat="1" ht="12.75">
      <c r="D107" s="22"/>
    </row>
    <row r="108" s="3" customFormat="1" ht="12.75">
      <c r="D108" s="22"/>
    </row>
    <row r="109" s="3" customFormat="1" ht="12.75">
      <c r="D109" s="22"/>
    </row>
    <row r="110" s="3" customFormat="1" ht="12.75">
      <c r="D110" s="22"/>
    </row>
    <row r="111" s="3" customFormat="1" ht="12.75">
      <c r="D111" s="22"/>
    </row>
    <row r="112" s="3" customFormat="1" ht="12.75">
      <c r="D112" s="22"/>
    </row>
    <row r="113" s="3" customFormat="1" ht="12.75">
      <c r="D113" s="22"/>
    </row>
    <row r="114" s="3" customFormat="1" ht="12.75">
      <c r="D114" s="22"/>
    </row>
    <row r="115" s="3" customFormat="1" ht="12.75">
      <c r="D115" s="22"/>
    </row>
    <row r="116" s="3" customFormat="1" ht="12.75">
      <c r="D116" s="22"/>
    </row>
    <row r="117" s="3" customFormat="1" ht="12.75">
      <c r="D117" s="22"/>
    </row>
    <row r="118" s="3" customFormat="1" ht="12.75">
      <c r="D118" s="22"/>
    </row>
    <row r="119" s="3" customFormat="1" ht="12.75">
      <c r="D119" s="22"/>
    </row>
    <row r="120" s="3" customFormat="1" ht="12.75">
      <c r="D120" s="22"/>
    </row>
    <row r="121" s="3" customFormat="1" ht="12.75">
      <c r="D121" s="22"/>
    </row>
    <row r="122" s="3" customFormat="1" ht="12.75">
      <c r="D122" s="22"/>
    </row>
    <row r="123" s="3" customFormat="1" ht="12.75">
      <c r="D123" s="22"/>
    </row>
    <row r="124" s="3" customFormat="1" ht="12.75">
      <c r="D124" s="22"/>
    </row>
    <row r="125" s="3" customFormat="1" ht="12.75">
      <c r="D125" s="22"/>
    </row>
    <row r="126" s="3" customFormat="1" ht="12.75">
      <c r="D126" s="22"/>
    </row>
    <row r="127" s="3" customFormat="1" ht="12.75">
      <c r="D127" s="22"/>
    </row>
    <row r="128" s="3" customFormat="1" ht="12.75">
      <c r="D128" s="22"/>
    </row>
    <row r="129" s="3" customFormat="1" ht="12.75">
      <c r="D129" s="22"/>
    </row>
    <row r="130" s="3" customFormat="1" ht="12.75">
      <c r="D130" s="22"/>
    </row>
    <row r="131" s="3" customFormat="1" ht="12.75">
      <c r="D131" s="22"/>
    </row>
    <row r="132" s="3" customFormat="1" ht="12.75">
      <c r="D132" s="22"/>
    </row>
    <row r="133" s="3" customFormat="1" ht="12.75">
      <c r="D133" s="22"/>
    </row>
    <row r="134" s="3" customFormat="1" ht="12.75">
      <c r="D134" s="22"/>
    </row>
    <row r="135" s="3" customFormat="1" ht="12.75">
      <c r="D135" s="22"/>
    </row>
    <row r="136" s="3" customFormat="1" ht="12.75">
      <c r="D136" s="22"/>
    </row>
    <row r="137" s="3" customFormat="1" ht="12.75">
      <c r="D137" s="22"/>
    </row>
    <row r="138" s="3" customFormat="1" ht="12.75">
      <c r="D138" s="22"/>
    </row>
    <row r="139" s="3" customFormat="1" ht="12.75">
      <c r="D139" s="22"/>
    </row>
    <row r="140" s="3" customFormat="1" ht="12.75">
      <c r="D140" s="22"/>
    </row>
    <row r="141" s="3" customFormat="1" ht="12.75">
      <c r="D141" s="22"/>
    </row>
    <row r="142" s="3" customFormat="1" ht="12.75">
      <c r="D142" s="22"/>
    </row>
    <row r="143" s="3" customFormat="1" ht="12.75">
      <c r="D143" s="22"/>
    </row>
    <row r="144" s="3" customFormat="1" ht="12.75">
      <c r="D144" s="22"/>
    </row>
    <row r="145" s="3" customFormat="1" ht="12.75">
      <c r="D145" s="22"/>
    </row>
    <row r="146" s="3" customFormat="1" ht="12.75">
      <c r="D146" s="22"/>
    </row>
    <row r="147" s="3" customFormat="1" ht="12.75">
      <c r="D147" s="22"/>
    </row>
    <row r="148" s="3" customFormat="1" ht="12.75">
      <c r="D148" s="22"/>
    </row>
    <row r="149" s="3" customFormat="1" ht="12.75">
      <c r="D149" s="22"/>
    </row>
    <row r="150" s="3" customFormat="1" ht="12.75">
      <c r="D150" s="22"/>
    </row>
    <row r="151" s="3" customFormat="1" ht="12.75">
      <c r="D151" s="22"/>
    </row>
    <row r="152" s="3" customFormat="1" ht="12.75">
      <c r="D152" s="22"/>
    </row>
    <row r="153" s="3" customFormat="1" ht="12.75">
      <c r="D153" s="22"/>
    </row>
    <row r="154" s="3" customFormat="1" ht="12.75">
      <c r="D154" s="22"/>
    </row>
    <row r="155" s="3" customFormat="1" ht="12.75">
      <c r="D155" s="22"/>
    </row>
    <row r="156" s="3" customFormat="1" ht="12.75">
      <c r="D156" s="22"/>
    </row>
    <row r="157" s="3" customFormat="1" ht="12.75">
      <c r="D157" s="22"/>
    </row>
    <row r="158" s="3" customFormat="1" ht="12.75">
      <c r="D158" s="22"/>
    </row>
    <row r="159" s="3" customFormat="1" ht="12.75">
      <c r="D159" s="22"/>
    </row>
    <row r="160" s="3" customFormat="1" ht="12.75">
      <c r="D160" s="22"/>
    </row>
    <row r="161" s="3" customFormat="1" ht="12.75">
      <c r="D161" s="22"/>
    </row>
    <row r="162" s="3" customFormat="1" ht="12.75">
      <c r="D162" s="22"/>
    </row>
    <row r="163" s="3" customFormat="1" ht="12.75">
      <c r="D163" s="22"/>
    </row>
    <row r="164" s="3" customFormat="1" ht="12.75">
      <c r="D164" s="22"/>
    </row>
    <row r="165" s="3" customFormat="1" ht="12.75">
      <c r="D165" s="22"/>
    </row>
    <row r="166" s="3" customFormat="1" ht="12.75">
      <c r="D166" s="22"/>
    </row>
    <row r="167" s="3" customFormat="1" ht="12.75">
      <c r="D167" s="22"/>
    </row>
    <row r="168" s="3" customFormat="1" ht="12.75">
      <c r="D168" s="22"/>
    </row>
    <row r="169" s="3" customFormat="1" ht="12.75">
      <c r="D169" s="22"/>
    </row>
    <row r="170" s="3" customFormat="1" ht="12.75">
      <c r="D170" s="22"/>
    </row>
    <row r="171" s="3" customFormat="1" ht="12.75">
      <c r="D171" s="22"/>
    </row>
    <row r="172" s="3" customFormat="1" ht="12.75">
      <c r="D172" s="22"/>
    </row>
    <row r="173" s="3" customFormat="1" ht="12.75">
      <c r="D173" s="22"/>
    </row>
    <row r="174" s="3" customFormat="1" ht="12.75">
      <c r="D174" s="22"/>
    </row>
    <row r="175" s="3" customFormat="1" ht="12.75">
      <c r="D175" s="22"/>
    </row>
    <row r="176" s="3" customFormat="1" ht="12.75">
      <c r="D176" s="22"/>
    </row>
    <row r="177" s="3" customFormat="1" ht="12.75">
      <c r="D177" s="22"/>
    </row>
    <row r="178" s="3" customFormat="1" ht="12.75">
      <c r="D178" s="22"/>
    </row>
    <row r="179" s="3" customFormat="1" ht="12.75">
      <c r="D179" s="22"/>
    </row>
    <row r="180" s="3" customFormat="1" ht="12.75">
      <c r="D180" s="22"/>
    </row>
    <row r="181" s="3" customFormat="1" ht="12.75">
      <c r="D181" s="22"/>
    </row>
    <row r="182" s="3" customFormat="1" ht="12.75">
      <c r="D182" s="22"/>
    </row>
    <row r="183" s="3" customFormat="1" ht="12.75">
      <c r="D183" s="22"/>
    </row>
    <row r="184" s="3" customFormat="1" ht="12.75">
      <c r="D184" s="22"/>
    </row>
    <row r="185" s="3" customFormat="1" ht="12.75">
      <c r="D185" s="22"/>
    </row>
    <row r="186" s="3" customFormat="1" ht="12.75">
      <c r="D186" s="22"/>
    </row>
    <row r="187" s="3" customFormat="1" ht="12.75">
      <c r="D187" s="22"/>
    </row>
    <row r="188" s="3" customFormat="1" ht="12.75">
      <c r="D188" s="22"/>
    </row>
    <row r="189" s="3" customFormat="1" ht="12.75">
      <c r="D189" s="22"/>
    </row>
    <row r="190" s="3" customFormat="1" ht="12.75">
      <c r="D190" s="22"/>
    </row>
    <row r="191" s="3" customFormat="1" ht="12.75">
      <c r="D191" s="22"/>
    </row>
    <row r="192" s="3" customFormat="1" ht="12.75">
      <c r="D192" s="22"/>
    </row>
    <row r="193" s="3" customFormat="1" ht="12.75">
      <c r="D193" s="22"/>
    </row>
    <row r="194" s="3" customFormat="1" ht="12.75">
      <c r="D194" s="22"/>
    </row>
    <row r="195" s="3" customFormat="1" ht="12.75">
      <c r="D195" s="22"/>
    </row>
    <row r="196" s="3" customFormat="1" ht="12.75">
      <c r="D196" s="22"/>
    </row>
    <row r="197" s="3" customFormat="1" ht="12.75">
      <c r="D197" s="22"/>
    </row>
    <row r="198" s="3" customFormat="1" ht="12.75">
      <c r="D198" s="22"/>
    </row>
    <row r="199" s="3" customFormat="1" ht="12.75">
      <c r="D199" s="22"/>
    </row>
    <row r="200" s="3" customFormat="1" ht="12.75">
      <c r="D200" s="22"/>
    </row>
    <row r="201" s="3" customFormat="1" ht="12.75">
      <c r="D201" s="22"/>
    </row>
    <row r="202" s="3" customFormat="1" ht="12.75">
      <c r="D202" s="22"/>
    </row>
    <row r="203" s="3" customFormat="1" ht="12.75">
      <c r="D203" s="22"/>
    </row>
    <row r="204" s="3" customFormat="1" ht="12.75">
      <c r="D204" s="22"/>
    </row>
    <row r="205" s="3" customFormat="1" ht="12.75">
      <c r="D205" s="22"/>
    </row>
    <row r="206" s="3" customFormat="1" ht="12.75">
      <c r="D206" s="22"/>
    </row>
    <row r="207" s="3" customFormat="1" ht="12.75">
      <c r="D207" s="22"/>
    </row>
    <row r="208" s="3" customFormat="1" ht="12.75">
      <c r="D208" s="22"/>
    </row>
    <row r="209" s="3" customFormat="1" ht="12.75">
      <c r="D209" s="22"/>
    </row>
    <row r="210" s="3" customFormat="1" ht="12.75">
      <c r="D210" s="22"/>
    </row>
    <row r="211" s="3" customFormat="1" ht="12.75">
      <c r="D211" s="22"/>
    </row>
    <row r="212" s="3" customFormat="1" ht="12.75">
      <c r="D212" s="22"/>
    </row>
    <row r="213" s="3" customFormat="1" ht="12.75">
      <c r="D213" s="22"/>
    </row>
    <row r="214" s="3" customFormat="1" ht="12.75">
      <c r="D214" s="22"/>
    </row>
    <row r="215" s="3" customFormat="1" ht="12.75">
      <c r="D215" s="22"/>
    </row>
    <row r="216" s="3" customFormat="1" ht="12.75">
      <c r="D216" s="22"/>
    </row>
    <row r="217" s="3" customFormat="1" ht="12.75">
      <c r="D217" s="22"/>
    </row>
    <row r="218" s="3" customFormat="1" ht="12.75">
      <c r="D218" s="22"/>
    </row>
    <row r="219" s="3" customFormat="1" ht="12.75">
      <c r="D219" s="22"/>
    </row>
    <row r="220" s="3" customFormat="1" ht="12.75">
      <c r="D220" s="22"/>
    </row>
    <row r="221" s="3" customFormat="1" ht="12.75">
      <c r="D221" s="22"/>
    </row>
    <row r="222" s="3" customFormat="1" ht="12.75">
      <c r="D222" s="22"/>
    </row>
    <row r="223" s="3" customFormat="1" ht="12.75">
      <c r="D223" s="22"/>
    </row>
    <row r="224" s="3" customFormat="1" ht="12.75">
      <c r="D224" s="22"/>
    </row>
    <row r="225" s="3" customFormat="1" ht="12.75">
      <c r="D225" s="22"/>
    </row>
    <row r="226" s="3" customFormat="1" ht="12.75">
      <c r="D226" s="22"/>
    </row>
    <row r="227" s="3" customFormat="1" ht="12.75">
      <c r="D227" s="22"/>
    </row>
    <row r="228" s="3" customFormat="1" ht="12.75">
      <c r="D228" s="22"/>
    </row>
    <row r="229" s="3" customFormat="1" ht="12.75">
      <c r="D229" s="22"/>
    </row>
    <row r="230" s="3" customFormat="1" ht="12.75">
      <c r="D230" s="22"/>
    </row>
    <row r="231" s="3" customFormat="1" ht="12.75">
      <c r="D231" s="22"/>
    </row>
    <row r="232" s="3" customFormat="1" ht="12.75">
      <c r="D232" s="22"/>
    </row>
    <row r="233" s="3" customFormat="1" ht="12.75">
      <c r="D233" s="22"/>
    </row>
    <row r="234" s="3" customFormat="1" ht="12.75">
      <c r="D234" s="22"/>
    </row>
    <row r="235" s="3" customFormat="1" ht="12.75">
      <c r="D235" s="22"/>
    </row>
    <row r="236" s="3" customFormat="1" ht="12.75">
      <c r="D236" s="22"/>
    </row>
    <row r="237" s="3" customFormat="1" ht="12.75">
      <c r="D237" s="22"/>
    </row>
    <row r="238" s="3" customFormat="1" ht="12.75">
      <c r="D238" s="22"/>
    </row>
    <row r="239" s="3" customFormat="1" ht="12.75">
      <c r="D239" s="22"/>
    </row>
    <row r="240" s="3" customFormat="1" ht="12.75">
      <c r="D240" s="22"/>
    </row>
    <row r="241" s="3" customFormat="1" ht="12.75">
      <c r="D241" s="22"/>
    </row>
    <row r="242" s="3" customFormat="1" ht="12.75">
      <c r="D242" s="22"/>
    </row>
    <row r="243" s="3" customFormat="1" ht="12.75">
      <c r="D243" s="22"/>
    </row>
    <row r="244" s="3" customFormat="1" ht="12.75">
      <c r="D244" s="22"/>
    </row>
    <row r="245" s="3" customFormat="1" ht="12.75">
      <c r="D245" s="22"/>
    </row>
    <row r="246" s="3" customFormat="1" ht="12.75">
      <c r="D246" s="22"/>
    </row>
    <row r="247" s="3" customFormat="1" ht="12.75">
      <c r="D247" s="22"/>
    </row>
    <row r="248" s="3" customFormat="1" ht="12.75">
      <c r="D248" s="22"/>
    </row>
    <row r="249" s="3" customFormat="1" ht="12.75">
      <c r="D249" s="22"/>
    </row>
    <row r="250" s="3" customFormat="1" ht="12.75">
      <c r="D250" s="22"/>
    </row>
    <row r="251" s="3" customFormat="1" ht="12.75">
      <c r="D251" s="22"/>
    </row>
    <row r="252" s="3" customFormat="1" ht="12.75">
      <c r="D252" s="22"/>
    </row>
    <row r="253" s="3" customFormat="1" ht="12.75">
      <c r="D253" s="22"/>
    </row>
  </sheetData>
  <sheetProtection/>
  <mergeCells count="20">
    <mergeCell ref="A1:J2"/>
    <mergeCell ref="A4:J4"/>
    <mergeCell ref="A17:J17"/>
    <mergeCell ref="B25:E25"/>
    <mergeCell ref="B27:E27"/>
    <mergeCell ref="A3:H3"/>
    <mergeCell ref="B8:E8"/>
    <mergeCell ref="B11:E11"/>
    <mergeCell ref="B12:E12"/>
    <mergeCell ref="B10:E10"/>
    <mergeCell ref="B6:E6"/>
    <mergeCell ref="B19:E19"/>
    <mergeCell ref="B7:E7"/>
    <mergeCell ref="B24:E24"/>
    <mergeCell ref="B20:E20"/>
    <mergeCell ref="B13:E13"/>
    <mergeCell ref="B14:E14"/>
    <mergeCell ref="B21:E21"/>
    <mergeCell ref="B22:E22"/>
    <mergeCell ref="B23:E23"/>
  </mergeCells>
  <printOptions horizontalCentered="1"/>
  <pageMargins left="0.15748031496062992" right="0.15748031496062992" top="0.67" bottom="0.1968503937007874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2"/>
  <sheetViews>
    <sheetView zoomScalePageLayoutView="0" workbookViewId="0" topLeftCell="A26">
      <selection activeCell="H73" sqref="H73"/>
    </sheetView>
  </sheetViews>
  <sheetFormatPr defaultColWidth="11.421875" defaultRowHeight="12.75"/>
  <cols>
    <col min="1" max="1" width="5.57421875" style="61" customWidth="1"/>
    <col min="2" max="2" width="6.28125" style="55" customWidth="1"/>
    <col min="3" max="3" width="6.7109375" style="55" hidden="1" customWidth="1"/>
    <col min="4" max="4" width="45.140625" style="0" customWidth="1"/>
    <col min="5" max="7" width="15.421875" style="0" customWidth="1"/>
    <col min="8" max="9" width="8.421875" style="0" customWidth="1"/>
  </cols>
  <sheetData>
    <row r="1" spans="1:9" ht="21" customHeight="1">
      <c r="A1" s="476" t="s">
        <v>7</v>
      </c>
      <c r="B1" s="476"/>
      <c r="C1" s="476"/>
      <c r="D1" s="476"/>
      <c r="E1" s="476"/>
      <c r="F1" s="476"/>
      <c r="G1" s="476"/>
      <c r="H1" s="476"/>
      <c r="I1" s="476"/>
    </row>
    <row r="2" spans="1:9" ht="24" customHeight="1">
      <c r="A2" s="477" t="s">
        <v>227</v>
      </c>
      <c r="B2" s="477"/>
      <c r="C2" s="477"/>
      <c r="D2" s="477"/>
      <c r="E2" s="477"/>
      <c r="F2" s="477"/>
      <c r="G2" s="477"/>
      <c r="H2" s="477"/>
      <c r="I2" s="477"/>
    </row>
    <row r="3" spans="1:9" s="3" customFormat="1" ht="27.75" customHeight="1">
      <c r="A3" s="478" t="s">
        <v>226</v>
      </c>
      <c r="B3" s="451"/>
      <c r="C3" s="451"/>
      <c r="D3" s="452"/>
      <c r="E3" s="134" t="s">
        <v>291</v>
      </c>
      <c r="F3" s="141" t="s">
        <v>293</v>
      </c>
      <c r="G3" s="119" t="s">
        <v>292</v>
      </c>
      <c r="H3" s="142" t="s">
        <v>221</v>
      </c>
      <c r="I3" s="135" t="s">
        <v>221</v>
      </c>
    </row>
    <row r="4" spans="1:9" s="3" customFormat="1" ht="12" customHeight="1">
      <c r="A4" s="479">
        <v>1</v>
      </c>
      <c r="B4" s="480"/>
      <c r="C4" s="480"/>
      <c r="D4" s="481"/>
      <c r="E4" s="132">
        <v>2</v>
      </c>
      <c r="F4" s="143">
        <v>3</v>
      </c>
      <c r="G4" s="133">
        <v>4</v>
      </c>
      <c r="H4" s="133" t="s">
        <v>222</v>
      </c>
      <c r="I4" s="125" t="s">
        <v>223</v>
      </c>
    </row>
    <row r="5" spans="1:9" s="3" customFormat="1" ht="29.25" customHeight="1" hidden="1">
      <c r="A5" s="152"/>
      <c r="B5" s="153"/>
      <c r="C5" s="153"/>
      <c r="D5" s="154" t="s">
        <v>187</v>
      </c>
      <c r="E5" s="155">
        <f>E6+E61</f>
        <v>16938950352</v>
      </c>
      <c r="F5" s="383">
        <f>F6+F61</f>
        <v>32607702000</v>
      </c>
      <c r="G5" s="155">
        <f>G6+G61</f>
        <v>16598116323</v>
      </c>
      <c r="H5" s="156">
        <f>G5/E5*100</f>
        <v>97.9878680678714</v>
      </c>
      <c r="I5" s="156">
        <f>G5/F5*100</f>
        <v>50.902441156386914</v>
      </c>
    </row>
    <row r="6" spans="1:9" s="3" customFormat="1" ht="22.5" customHeight="1">
      <c r="A6" s="164">
        <v>6</v>
      </c>
      <c r="B6" s="158"/>
      <c r="C6" s="158"/>
      <c r="D6" s="159" t="s">
        <v>35</v>
      </c>
      <c r="E6" s="161">
        <f>E7+E11+E23+E33+E41+E54</f>
        <v>16937932426</v>
      </c>
      <c r="F6" s="384">
        <f>F7+F11+F23+F33+F41+F54</f>
        <v>32605702000</v>
      </c>
      <c r="G6" s="161">
        <f>G7+G11+G23+G33+G41+G54</f>
        <v>16597362243</v>
      </c>
      <c r="H6" s="162">
        <f aca="true" t="shared" si="0" ref="H6:H69">G6/E6*100</f>
        <v>97.98930486653012</v>
      </c>
      <c r="I6" s="162">
        <f aca="true" t="shared" si="1" ref="I6:I70">G6/F6*100</f>
        <v>50.903250735101494</v>
      </c>
    </row>
    <row r="7" spans="1:9" s="3" customFormat="1" ht="20.25" customHeight="1">
      <c r="A7" s="157">
        <v>62</v>
      </c>
      <c r="B7" s="158"/>
      <c r="C7" s="158"/>
      <c r="D7" s="163" t="s">
        <v>95</v>
      </c>
      <c r="E7" s="161">
        <f>E8</f>
        <v>11209477445</v>
      </c>
      <c r="F7" s="384">
        <f>F8</f>
        <v>25411400000</v>
      </c>
      <c r="G7" s="161">
        <f>G8</f>
        <v>12711893259</v>
      </c>
      <c r="H7" s="162">
        <f t="shared" si="0"/>
        <v>113.40308521402267</v>
      </c>
      <c r="I7" s="162">
        <f t="shared" si="1"/>
        <v>50.024371970847724</v>
      </c>
    </row>
    <row r="8" spans="1:9" s="3" customFormat="1" ht="17.25" customHeight="1">
      <c r="A8" s="157">
        <v>621</v>
      </c>
      <c r="B8" s="121"/>
      <c r="C8" s="121"/>
      <c r="D8" s="164" t="s">
        <v>96</v>
      </c>
      <c r="E8" s="161">
        <f>SUM(E9:E10)</f>
        <v>11209477445</v>
      </c>
      <c r="F8" s="384">
        <f>SUM(F9:F10)</f>
        <v>25411400000</v>
      </c>
      <c r="G8" s="161">
        <f>SUM(G9:G10)</f>
        <v>12711893259</v>
      </c>
      <c r="H8" s="162">
        <f t="shared" si="0"/>
        <v>113.40308521402267</v>
      </c>
      <c r="I8" s="162">
        <f t="shared" si="1"/>
        <v>50.024371970847724</v>
      </c>
    </row>
    <row r="9" spans="1:9" s="3" customFormat="1" ht="22.5" customHeight="1">
      <c r="A9" s="165"/>
      <c r="B9" s="166">
        <v>6211</v>
      </c>
      <c r="C9" s="158"/>
      <c r="D9" s="179" t="s">
        <v>97</v>
      </c>
      <c r="E9" s="168">
        <v>11205818277</v>
      </c>
      <c r="F9" s="176">
        <v>25411400000</v>
      </c>
      <c r="G9" s="176">
        <v>12706462566</v>
      </c>
      <c r="H9" s="170">
        <f t="shared" si="0"/>
        <v>113.39165290659837</v>
      </c>
      <c r="I9" s="171">
        <f t="shared" si="1"/>
        <v>50.00300088149413</v>
      </c>
    </row>
    <row r="10" spans="1:9" s="3" customFormat="1" ht="27" customHeight="1">
      <c r="A10" s="165"/>
      <c r="B10" s="166">
        <v>6212</v>
      </c>
      <c r="C10" s="158"/>
      <c r="D10" s="167" t="s">
        <v>140</v>
      </c>
      <c r="E10" s="168">
        <v>3659168</v>
      </c>
      <c r="F10" s="417"/>
      <c r="G10" s="176">
        <v>5430693</v>
      </c>
      <c r="H10" s="170">
        <f t="shared" si="0"/>
        <v>148.41332783845945</v>
      </c>
      <c r="I10" s="171" t="e">
        <f t="shared" si="1"/>
        <v>#DIV/0!</v>
      </c>
    </row>
    <row r="11" spans="1:9" s="3" customFormat="1" ht="26.25" customHeight="1">
      <c r="A11" s="157">
        <v>63</v>
      </c>
      <c r="B11" s="158"/>
      <c r="C11" s="158"/>
      <c r="D11" s="164" t="s">
        <v>145</v>
      </c>
      <c r="E11" s="173">
        <f>E12+E17+E20</f>
        <v>4438895770</v>
      </c>
      <c r="F11" s="384">
        <f>F12+F17+F20</f>
        <v>4530809000</v>
      </c>
      <c r="G11" s="173">
        <f>G12+G17+G20</f>
        <v>2636128683</v>
      </c>
      <c r="H11" s="174">
        <f t="shared" si="0"/>
        <v>59.38703721804218</v>
      </c>
      <c r="I11" s="174">
        <f t="shared" si="1"/>
        <v>58.18229554589478</v>
      </c>
    </row>
    <row r="12" spans="1:9" s="3" customFormat="1" ht="25.5" customHeight="1">
      <c r="A12" s="157">
        <v>632</v>
      </c>
      <c r="B12" s="158"/>
      <c r="C12" s="158"/>
      <c r="D12" s="164" t="s">
        <v>173</v>
      </c>
      <c r="E12" s="172">
        <f>E13+E15</f>
        <v>3363799</v>
      </c>
      <c r="F12" s="386">
        <f>F13+F15</f>
        <v>40809000</v>
      </c>
      <c r="G12" s="172">
        <f>G13+G15</f>
        <v>2879</v>
      </c>
      <c r="H12" s="175">
        <f t="shared" si="0"/>
        <v>0.0855877536083458</v>
      </c>
      <c r="I12" s="175">
        <f t="shared" si="1"/>
        <v>0.007054816339532945</v>
      </c>
    </row>
    <row r="13" spans="1:9" s="3" customFormat="1" ht="17.25" customHeight="1">
      <c r="A13" s="165"/>
      <c r="B13" s="166">
        <v>6323</v>
      </c>
      <c r="C13" s="158"/>
      <c r="D13" s="167" t="s">
        <v>174</v>
      </c>
      <c r="E13" s="168">
        <v>3363799</v>
      </c>
      <c r="F13" s="400">
        <v>2500000</v>
      </c>
      <c r="G13" s="385">
        <v>2879</v>
      </c>
      <c r="H13" s="170">
        <f t="shared" si="0"/>
        <v>0.0855877536083458</v>
      </c>
      <c r="I13" s="171">
        <f t="shared" si="1"/>
        <v>0.11516</v>
      </c>
    </row>
    <row r="14" spans="1:9" s="3" customFormat="1" ht="15.75" customHeight="1">
      <c r="A14" s="165"/>
      <c r="B14" s="166"/>
      <c r="C14" s="158">
        <v>63231</v>
      </c>
      <c r="D14" s="167" t="s">
        <v>174</v>
      </c>
      <c r="E14" s="168">
        <v>3363799</v>
      </c>
      <c r="F14" s="400">
        <v>2500000</v>
      </c>
      <c r="G14" s="168">
        <v>2879</v>
      </c>
      <c r="H14" s="170">
        <f t="shared" si="0"/>
        <v>0.0855877536083458</v>
      </c>
      <c r="I14" s="171">
        <f t="shared" si="1"/>
        <v>0.11516</v>
      </c>
    </row>
    <row r="15" spans="1:9" s="3" customFormat="1" ht="17.25" customHeight="1">
      <c r="A15" s="165"/>
      <c r="B15" s="166">
        <v>6324</v>
      </c>
      <c r="C15" s="158"/>
      <c r="D15" s="167" t="s">
        <v>211</v>
      </c>
      <c r="E15" s="176">
        <v>0</v>
      </c>
      <c r="F15" s="401">
        <v>38309000</v>
      </c>
      <c r="G15" s="176">
        <v>0</v>
      </c>
      <c r="H15" s="265" t="s">
        <v>225</v>
      </c>
      <c r="I15" s="177">
        <f t="shared" si="1"/>
        <v>0</v>
      </c>
    </row>
    <row r="16" spans="1:9" s="3" customFormat="1" ht="16.5" customHeight="1">
      <c r="A16" s="165"/>
      <c r="B16" s="166"/>
      <c r="C16" s="158">
        <v>63241</v>
      </c>
      <c r="D16" s="167" t="s">
        <v>211</v>
      </c>
      <c r="E16" s="168">
        <v>0</v>
      </c>
      <c r="F16" s="400">
        <v>38309000</v>
      </c>
      <c r="G16" s="168"/>
      <c r="H16" s="265" t="s">
        <v>225</v>
      </c>
      <c r="I16" s="171">
        <f t="shared" si="1"/>
        <v>0</v>
      </c>
    </row>
    <row r="17" spans="1:9" s="3" customFormat="1" ht="18" customHeight="1">
      <c r="A17" s="157">
        <v>633</v>
      </c>
      <c r="B17" s="166"/>
      <c r="C17" s="121"/>
      <c r="D17" s="164" t="s">
        <v>146</v>
      </c>
      <c r="E17" s="173">
        <f>SUM(E18)</f>
        <v>4435105710</v>
      </c>
      <c r="F17" s="384">
        <f>SUM(F18)</f>
        <v>4490000000</v>
      </c>
      <c r="G17" s="173">
        <f>SUM(G18)</f>
        <v>2635333331</v>
      </c>
      <c r="H17" s="174">
        <f t="shared" si="0"/>
        <v>59.41985385056358</v>
      </c>
      <c r="I17" s="174">
        <f t="shared" si="1"/>
        <v>58.693392672605796</v>
      </c>
    </row>
    <row r="18" spans="1:9" s="3" customFormat="1" ht="16.5" customHeight="1">
      <c r="A18" s="165"/>
      <c r="B18" s="166">
        <v>6331</v>
      </c>
      <c r="C18" s="158"/>
      <c r="D18" s="167" t="s">
        <v>148</v>
      </c>
      <c r="E18" s="169">
        <v>4435105710</v>
      </c>
      <c r="F18" s="400">
        <v>4490000000</v>
      </c>
      <c r="G18" s="385">
        <v>2635333331</v>
      </c>
      <c r="H18" s="170">
        <f t="shared" si="0"/>
        <v>59.41985385056358</v>
      </c>
      <c r="I18" s="171">
        <f t="shared" si="1"/>
        <v>58.693392672605796</v>
      </c>
    </row>
    <row r="19" spans="1:9" s="3" customFormat="1" ht="16.5" customHeight="1">
      <c r="A19" s="165"/>
      <c r="B19" s="166"/>
      <c r="C19" s="158">
        <v>63311</v>
      </c>
      <c r="D19" s="167" t="s">
        <v>147</v>
      </c>
      <c r="E19" s="168">
        <v>4435105710</v>
      </c>
      <c r="F19" s="400">
        <v>4490000000</v>
      </c>
      <c r="G19" s="168">
        <v>2635333331</v>
      </c>
      <c r="H19" s="170">
        <f t="shared" si="0"/>
        <v>59.41985385056358</v>
      </c>
      <c r="I19" s="171">
        <f t="shared" si="1"/>
        <v>58.693392672605796</v>
      </c>
    </row>
    <row r="20" spans="1:9" s="3" customFormat="1" ht="17.25" customHeight="1">
      <c r="A20" s="157">
        <v>638</v>
      </c>
      <c r="B20" s="166"/>
      <c r="C20" s="121"/>
      <c r="D20" s="164" t="s">
        <v>281</v>
      </c>
      <c r="E20" s="173">
        <f>SUM(E21)</f>
        <v>426261</v>
      </c>
      <c r="F20" s="384">
        <f>SUM(F21)</f>
        <v>0</v>
      </c>
      <c r="G20" s="173">
        <f>SUM(G21)</f>
        <v>792473</v>
      </c>
      <c r="H20" s="174">
        <f t="shared" si="0"/>
        <v>185.91262160976493</v>
      </c>
      <c r="I20" s="265" t="s">
        <v>225</v>
      </c>
    </row>
    <row r="21" spans="1:9" s="3" customFormat="1" ht="17.25" customHeight="1">
      <c r="A21" s="157"/>
      <c r="B21" s="166">
        <v>6381</v>
      </c>
      <c r="C21" s="121"/>
      <c r="D21" s="179" t="s">
        <v>282</v>
      </c>
      <c r="E21" s="168">
        <v>426261</v>
      </c>
      <c r="F21" s="385">
        <v>0</v>
      </c>
      <c r="G21" s="168">
        <v>792473</v>
      </c>
      <c r="H21" s="170">
        <f t="shared" si="0"/>
        <v>185.91262160976493</v>
      </c>
      <c r="I21" s="170"/>
    </row>
    <row r="22" spans="1:9" s="3" customFormat="1" ht="25.5" customHeight="1">
      <c r="A22" s="165"/>
      <c r="B22" s="158">
        <v>63811</v>
      </c>
      <c r="C22" s="429">
        <v>63414</v>
      </c>
      <c r="D22" s="167" t="s">
        <v>283</v>
      </c>
      <c r="E22" s="168">
        <v>426261</v>
      </c>
      <c r="F22" s="385"/>
      <c r="G22" s="168">
        <v>792473</v>
      </c>
      <c r="H22" s="170">
        <f t="shared" si="0"/>
        <v>185.91262160976493</v>
      </c>
      <c r="I22" s="171" t="e">
        <f t="shared" si="1"/>
        <v>#DIV/0!</v>
      </c>
    </row>
    <row r="23" spans="1:9" s="3" customFormat="1" ht="18" customHeight="1">
      <c r="A23" s="157">
        <v>64</v>
      </c>
      <c r="B23" s="158"/>
      <c r="C23" s="158"/>
      <c r="D23" s="178" t="s">
        <v>36</v>
      </c>
      <c r="E23" s="173">
        <f>E24+E30</f>
        <v>3805739</v>
      </c>
      <c r="F23" s="384">
        <f>F24+F30</f>
        <v>10600000</v>
      </c>
      <c r="G23" s="173">
        <f>G24+G30</f>
        <v>4069716</v>
      </c>
      <c r="H23" s="174">
        <f t="shared" si="0"/>
        <v>106.93628753837297</v>
      </c>
      <c r="I23" s="174">
        <f t="shared" si="1"/>
        <v>38.39354716981132</v>
      </c>
    </row>
    <row r="24" spans="1:9" s="3" customFormat="1" ht="16.5" customHeight="1">
      <c r="A24" s="157">
        <v>641</v>
      </c>
      <c r="B24" s="158"/>
      <c r="C24" s="158"/>
      <c r="D24" s="178" t="s">
        <v>37</v>
      </c>
      <c r="E24" s="173">
        <f>SUM(E25:E29)</f>
        <v>3584735</v>
      </c>
      <c r="F24" s="384">
        <f>SUM(F25:F29)</f>
        <v>10000000</v>
      </c>
      <c r="G24" s="173">
        <f>SUM(G25:G29)</f>
        <v>3843141</v>
      </c>
      <c r="H24" s="174">
        <f t="shared" si="0"/>
        <v>107.20851053146188</v>
      </c>
      <c r="I24" s="174">
        <f t="shared" si="1"/>
        <v>38.43141</v>
      </c>
    </row>
    <row r="25" spans="1:9" s="89" customFormat="1" ht="19.5" customHeight="1">
      <c r="A25" s="179"/>
      <c r="B25" s="180">
        <v>6413</v>
      </c>
      <c r="C25" s="180"/>
      <c r="D25" s="167" t="s">
        <v>38</v>
      </c>
      <c r="E25" s="168">
        <v>32</v>
      </c>
      <c r="F25" s="385"/>
      <c r="G25" s="168">
        <v>45</v>
      </c>
      <c r="H25" s="170">
        <f t="shared" si="0"/>
        <v>140.625</v>
      </c>
      <c r="I25" s="171" t="e">
        <f t="shared" si="1"/>
        <v>#DIV/0!</v>
      </c>
    </row>
    <row r="26" spans="1:9" s="89" customFormat="1" ht="15.75" customHeight="1">
      <c r="A26" s="179"/>
      <c r="B26" s="181">
        <v>6414</v>
      </c>
      <c r="C26" s="181"/>
      <c r="D26" s="182" t="s">
        <v>39</v>
      </c>
      <c r="E26" s="168">
        <v>3421466</v>
      </c>
      <c r="F26" s="400">
        <v>10000000</v>
      </c>
      <c r="G26" s="168">
        <v>3104431</v>
      </c>
      <c r="H26" s="170">
        <f t="shared" si="0"/>
        <v>90.73394270175416</v>
      </c>
      <c r="I26" s="171">
        <f t="shared" si="1"/>
        <v>31.044310000000003</v>
      </c>
    </row>
    <row r="27" spans="1:9" s="89" customFormat="1" ht="27" customHeight="1">
      <c r="A27" s="179"/>
      <c r="B27" s="166">
        <v>6415</v>
      </c>
      <c r="C27" s="166"/>
      <c r="D27" s="167" t="s">
        <v>234</v>
      </c>
      <c r="E27" s="168">
        <v>163237</v>
      </c>
      <c r="F27" s="385"/>
      <c r="G27" s="176">
        <v>738665</v>
      </c>
      <c r="H27" s="170">
        <f t="shared" si="0"/>
        <v>452.51076655415136</v>
      </c>
      <c r="I27" s="171" t="e">
        <f t="shared" si="1"/>
        <v>#DIV/0!</v>
      </c>
    </row>
    <row r="28" spans="1:9" s="89" customFormat="1" ht="12.75" hidden="1">
      <c r="A28" s="179"/>
      <c r="B28" s="166">
        <v>6416</v>
      </c>
      <c r="C28" s="166"/>
      <c r="D28" s="167" t="s">
        <v>40</v>
      </c>
      <c r="E28" s="168"/>
      <c r="F28" s="385"/>
      <c r="G28" s="168"/>
      <c r="H28" s="170" t="e">
        <f t="shared" si="0"/>
        <v>#DIV/0!</v>
      </c>
      <c r="I28" s="170" t="e">
        <f t="shared" si="1"/>
        <v>#DIV/0!</v>
      </c>
    </row>
    <row r="29" spans="1:9" s="89" customFormat="1" ht="12.75" hidden="1">
      <c r="A29" s="179"/>
      <c r="B29" s="166">
        <v>6419</v>
      </c>
      <c r="C29" s="166"/>
      <c r="D29" s="183" t="s">
        <v>42</v>
      </c>
      <c r="E29" s="168"/>
      <c r="F29" s="385"/>
      <c r="G29" s="168"/>
      <c r="H29" s="170" t="e">
        <f t="shared" si="0"/>
        <v>#DIV/0!</v>
      </c>
      <c r="I29" s="170" t="e">
        <f t="shared" si="1"/>
        <v>#DIV/0!</v>
      </c>
    </row>
    <row r="30" spans="1:9" s="3" customFormat="1" ht="19.5" customHeight="1">
      <c r="A30" s="157">
        <v>642</v>
      </c>
      <c r="B30" s="158"/>
      <c r="C30" s="158"/>
      <c r="D30" s="178" t="s">
        <v>43</v>
      </c>
      <c r="E30" s="173">
        <f>SUM(E31:E32)</f>
        <v>221004</v>
      </c>
      <c r="F30" s="384">
        <v>600000</v>
      </c>
      <c r="G30" s="173">
        <v>226575</v>
      </c>
      <c r="H30" s="174">
        <f t="shared" si="0"/>
        <v>102.52076885486237</v>
      </c>
      <c r="I30" s="174">
        <f t="shared" si="1"/>
        <v>37.762499999999996</v>
      </c>
    </row>
    <row r="31" spans="1:9" s="89" customFormat="1" ht="19.5" customHeight="1">
      <c r="A31" s="179"/>
      <c r="B31" s="166">
        <v>6422</v>
      </c>
      <c r="C31" s="166"/>
      <c r="D31" s="167" t="s">
        <v>44</v>
      </c>
      <c r="E31" s="168">
        <v>221004</v>
      </c>
      <c r="F31" s="400">
        <v>600000</v>
      </c>
      <c r="G31" s="168">
        <v>226575</v>
      </c>
      <c r="H31" s="170">
        <f t="shared" si="0"/>
        <v>102.52076885486237</v>
      </c>
      <c r="I31" s="171">
        <f t="shared" si="1"/>
        <v>37.762499999999996</v>
      </c>
    </row>
    <row r="32" spans="1:9" s="89" customFormat="1" ht="12.75" hidden="1">
      <c r="A32" s="179"/>
      <c r="B32" s="166">
        <v>6429</v>
      </c>
      <c r="C32" s="166"/>
      <c r="D32" s="183" t="s">
        <v>45</v>
      </c>
      <c r="E32" s="168"/>
      <c r="F32" s="385"/>
      <c r="G32" s="168"/>
      <c r="H32" s="170" t="e">
        <f t="shared" si="0"/>
        <v>#DIV/0!</v>
      </c>
      <c r="I32" s="170" t="e">
        <f t="shared" si="1"/>
        <v>#DIV/0!</v>
      </c>
    </row>
    <row r="33" spans="1:9" s="3" customFormat="1" ht="29.25" customHeight="1">
      <c r="A33" s="157">
        <v>65</v>
      </c>
      <c r="B33" s="158"/>
      <c r="C33" s="158"/>
      <c r="D33" s="178" t="s">
        <v>235</v>
      </c>
      <c r="E33" s="173">
        <f>E34</f>
        <v>1283878926</v>
      </c>
      <c r="F33" s="384">
        <v>2650843000</v>
      </c>
      <c r="G33" s="173">
        <v>1244148799</v>
      </c>
      <c r="H33" s="174">
        <f t="shared" si="0"/>
        <v>96.90546155128649</v>
      </c>
      <c r="I33" s="174">
        <f t="shared" si="1"/>
        <v>46.934080931990316</v>
      </c>
    </row>
    <row r="34" spans="1:9" s="3" customFormat="1" ht="19.5" customHeight="1">
      <c r="A34" s="157">
        <v>652</v>
      </c>
      <c r="B34" s="158"/>
      <c r="C34" s="158"/>
      <c r="D34" s="178" t="s">
        <v>46</v>
      </c>
      <c r="E34" s="173">
        <f>SUM(E35)</f>
        <v>1283878926</v>
      </c>
      <c r="F34" s="384">
        <v>2650843000</v>
      </c>
      <c r="G34" s="173">
        <v>1244148799</v>
      </c>
      <c r="H34" s="174">
        <f t="shared" si="0"/>
        <v>96.90546155128649</v>
      </c>
      <c r="I34" s="174">
        <f t="shared" si="1"/>
        <v>46.934080931990316</v>
      </c>
    </row>
    <row r="35" spans="1:9" s="89" customFormat="1" ht="15.75" customHeight="1">
      <c r="A35" s="179"/>
      <c r="B35" s="166">
        <v>6526</v>
      </c>
      <c r="C35" s="166"/>
      <c r="D35" s="167" t="s">
        <v>47</v>
      </c>
      <c r="E35" s="168">
        <v>1283878926</v>
      </c>
      <c r="F35" s="400">
        <v>2650843000</v>
      </c>
      <c r="G35" s="385">
        <v>1244148799</v>
      </c>
      <c r="H35" s="170">
        <f t="shared" si="0"/>
        <v>96.90546155128649</v>
      </c>
      <c r="I35" s="171">
        <f t="shared" si="1"/>
        <v>46.934080931990316</v>
      </c>
    </row>
    <row r="36" spans="1:9" s="89" customFormat="1" ht="12.75">
      <c r="A36" s="179"/>
      <c r="B36" s="166"/>
      <c r="C36" s="166">
        <v>65264</v>
      </c>
      <c r="D36" s="167" t="s">
        <v>98</v>
      </c>
      <c r="E36" s="168">
        <v>299814249</v>
      </c>
      <c r="F36" s="400">
        <v>690000000</v>
      </c>
      <c r="G36" s="168">
        <v>306334365</v>
      </c>
      <c r="H36" s="170">
        <f t="shared" si="0"/>
        <v>102.17471852046631</v>
      </c>
      <c r="I36" s="171">
        <f t="shared" si="1"/>
        <v>44.396284782608696</v>
      </c>
    </row>
    <row r="37" spans="1:9" s="89" customFormat="1" ht="12.75">
      <c r="A37" s="179"/>
      <c r="B37" s="166"/>
      <c r="C37" s="166">
        <v>65265</v>
      </c>
      <c r="D37" s="167" t="s">
        <v>99</v>
      </c>
      <c r="E37" s="168">
        <v>456063050</v>
      </c>
      <c r="F37" s="400">
        <v>905000000</v>
      </c>
      <c r="G37" s="168">
        <v>429884208</v>
      </c>
      <c r="H37" s="170">
        <f t="shared" si="0"/>
        <v>94.25981955784403</v>
      </c>
      <c r="I37" s="171">
        <f t="shared" si="1"/>
        <v>47.50101745856354</v>
      </c>
    </row>
    <row r="38" spans="1:9" s="89" customFormat="1" ht="12.75">
      <c r="A38" s="179"/>
      <c r="B38" s="166"/>
      <c r="C38" s="166">
        <v>65268</v>
      </c>
      <c r="D38" s="167" t="s">
        <v>100</v>
      </c>
      <c r="E38" s="168">
        <v>201145265</v>
      </c>
      <c r="F38" s="400">
        <v>390843000</v>
      </c>
      <c r="G38" s="168">
        <v>176563578</v>
      </c>
      <c r="H38" s="170">
        <f t="shared" si="0"/>
        <v>87.7791371325594</v>
      </c>
      <c r="I38" s="171">
        <f t="shared" si="1"/>
        <v>45.17506466791013</v>
      </c>
    </row>
    <row r="39" spans="1:9" s="89" customFormat="1" ht="12.75">
      <c r="A39" s="179"/>
      <c r="B39" s="166"/>
      <c r="C39" s="166">
        <v>65268</v>
      </c>
      <c r="D39" s="167" t="s">
        <v>164</v>
      </c>
      <c r="E39" s="168">
        <v>23389857</v>
      </c>
      <c r="F39" s="400">
        <v>55000000</v>
      </c>
      <c r="G39" s="168">
        <v>23133586</v>
      </c>
      <c r="H39" s="170">
        <f t="shared" si="0"/>
        <v>98.90434986413128</v>
      </c>
      <c r="I39" s="171">
        <f t="shared" si="1"/>
        <v>42.06106545454546</v>
      </c>
    </row>
    <row r="40" spans="1:9" s="89" customFormat="1" ht="12.75">
      <c r="A40" s="179"/>
      <c r="B40" s="166"/>
      <c r="C40" s="166">
        <v>65269</v>
      </c>
      <c r="D40" s="167" t="s">
        <v>185</v>
      </c>
      <c r="E40" s="168">
        <v>303466505</v>
      </c>
      <c r="F40" s="400">
        <v>610000000</v>
      </c>
      <c r="G40" s="168">
        <v>308233062</v>
      </c>
      <c r="H40" s="170">
        <f t="shared" si="0"/>
        <v>101.5707028358863</v>
      </c>
      <c r="I40" s="171">
        <f t="shared" si="1"/>
        <v>50.53001016393443</v>
      </c>
    </row>
    <row r="41" spans="1:9" s="3" customFormat="1" ht="32.25" customHeight="1">
      <c r="A41" s="157">
        <v>66</v>
      </c>
      <c r="B41" s="158"/>
      <c r="C41" s="158"/>
      <c r="D41" s="164" t="s">
        <v>101</v>
      </c>
      <c r="E41" s="173">
        <f>E42</f>
        <v>879824</v>
      </c>
      <c r="F41" s="384">
        <v>2050000</v>
      </c>
      <c r="G41" s="173">
        <v>1017906</v>
      </c>
      <c r="H41" s="174">
        <f t="shared" si="0"/>
        <v>115.6942752186801</v>
      </c>
      <c r="I41" s="174">
        <f t="shared" si="1"/>
        <v>49.653951219512194</v>
      </c>
    </row>
    <row r="42" spans="1:9" s="3" customFormat="1" ht="12.75">
      <c r="A42" s="157">
        <v>661</v>
      </c>
      <c r="B42" s="158"/>
      <c r="C42" s="158"/>
      <c r="D42" s="164" t="s">
        <v>102</v>
      </c>
      <c r="E42" s="173">
        <f>SUM(E43:E44)</f>
        <v>879824</v>
      </c>
      <c r="F42" s="384">
        <v>2050000</v>
      </c>
      <c r="G42" s="173">
        <v>1017906</v>
      </c>
      <c r="H42" s="174">
        <f t="shared" si="0"/>
        <v>115.6942752186801</v>
      </c>
      <c r="I42" s="174">
        <f t="shared" si="1"/>
        <v>49.653951219512194</v>
      </c>
    </row>
    <row r="43" spans="1:9" s="89" customFormat="1" ht="19.5" customHeight="1">
      <c r="A43" s="179"/>
      <c r="B43" s="166">
        <v>6614</v>
      </c>
      <c r="C43" s="166"/>
      <c r="D43" s="167" t="s">
        <v>103</v>
      </c>
      <c r="E43" s="168">
        <v>17274</v>
      </c>
      <c r="F43" s="400">
        <v>50000</v>
      </c>
      <c r="G43" s="168">
        <v>19257</v>
      </c>
      <c r="H43" s="170">
        <f t="shared" si="0"/>
        <v>111.47968044459881</v>
      </c>
      <c r="I43" s="171">
        <f t="shared" si="1"/>
        <v>38.513999999999996</v>
      </c>
    </row>
    <row r="44" spans="1:9" s="89" customFormat="1" ht="18.75" customHeight="1">
      <c r="A44" s="179"/>
      <c r="B44" s="166">
        <v>6615</v>
      </c>
      <c r="C44" s="166"/>
      <c r="D44" s="167" t="s">
        <v>186</v>
      </c>
      <c r="E44" s="168">
        <v>862550</v>
      </c>
      <c r="F44" s="400">
        <v>2000000</v>
      </c>
      <c r="G44" s="168">
        <v>998649</v>
      </c>
      <c r="H44" s="170">
        <f t="shared" si="0"/>
        <v>115.77867949684075</v>
      </c>
      <c r="I44" s="171">
        <f t="shared" si="1"/>
        <v>49.93245</v>
      </c>
    </row>
    <row r="45" spans="1:9" s="89" customFormat="1" ht="12.75" hidden="1">
      <c r="A45" s="165"/>
      <c r="B45" s="166"/>
      <c r="C45" s="158"/>
      <c r="D45" s="164" t="s">
        <v>104</v>
      </c>
      <c r="E45" s="173">
        <f aca="true" t="shared" si="2" ref="E45:G46">E46</f>
        <v>0</v>
      </c>
      <c r="F45" s="384">
        <f t="shared" si="2"/>
        <v>0</v>
      </c>
      <c r="G45" s="173">
        <f t="shared" si="2"/>
        <v>0</v>
      </c>
      <c r="H45" s="174" t="e">
        <f t="shared" si="0"/>
        <v>#DIV/0!</v>
      </c>
      <c r="I45" s="171" t="e">
        <f t="shared" si="1"/>
        <v>#DIV/0!</v>
      </c>
    </row>
    <row r="46" spans="1:9" s="89" customFormat="1" ht="25.5" hidden="1">
      <c r="A46" s="184">
        <v>671</v>
      </c>
      <c r="B46" s="166"/>
      <c r="C46" s="166"/>
      <c r="D46" s="164" t="s">
        <v>105</v>
      </c>
      <c r="E46" s="173">
        <f t="shared" si="2"/>
        <v>0</v>
      </c>
      <c r="F46" s="384">
        <f t="shared" si="2"/>
        <v>0</v>
      </c>
      <c r="G46" s="173">
        <f t="shared" si="2"/>
        <v>0</v>
      </c>
      <c r="H46" s="174" t="e">
        <f t="shared" si="0"/>
        <v>#DIV/0!</v>
      </c>
      <c r="I46" s="171" t="e">
        <f t="shared" si="1"/>
        <v>#DIV/0!</v>
      </c>
    </row>
    <row r="47" spans="1:9" s="89" customFormat="1" ht="25.5" hidden="1">
      <c r="A47" s="179"/>
      <c r="B47" s="166"/>
      <c r="C47" s="166"/>
      <c r="D47" s="185" t="s">
        <v>141</v>
      </c>
      <c r="E47" s="168"/>
      <c r="F47" s="385"/>
      <c r="G47" s="168"/>
      <c r="H47" s="170" t="e">
        <f t="shared" si="0"/>
        <v>#DIV/0!</v>
      </c>
      <c r="I47" s="171" t="e">
        <f t="shared" si="1"/>
        <v>#DIV/0!</v>
      </c>
    </row>
    <row r="48" spans="1:9" s="89" customFormat="1" ht="12.75" hidden="1">
      <c r="A48" s="179"/>
      <c r="B48" s="166"/>
      <c r="C48" s="166"/>
      <c r="D48" s="167" t="s">
        <v>106</v>
      </c>
      <c r="E48" s="168"/>
      <c r="F48" s="385"/>
      <c r="G48" s="168"/>
      <c r="H48" s="170" t="e">
        <f t="shared" si="0"/>
        <v>#DIV/0!</v>
      </c>
      <c r="I48" s="171" t="e">
        <f t="shared" si="1"/>
        <v>#DIV/0!</v>
      </c>
    </row>
    <row r="49" spans="1:9" s="89" customFormat="1" ht="12.75" hidden="1">
      <c r="A49" s="179"/>
      <c r="B49" s="166"/>
      <c r="C49" s="166"/>
      <c r="D49" s="167" t="s">
        <v>107</v>
      </c>
      <c r="E49" s="168"/>
      <c r="F49" s="385"/>
      <c r="G49" s="168"/>
      <c r="H49" s="170" t="e">
        <f t="shared" si="0"/>
        <v>#DIV/0!</v>
      </c>
      <c r="I49" s="171" t="e">
        <f t="shared" si="1"/>
        <v>#DIV/0!</v>
      </c>
    </row>
    <row r="50" spans="1:9" s="89" customFormat="1" ht="12.75" hidden="1">
      <c r="A50" s="179"/>
      <c r="B50" s="166"/>
      <c r="C50" s="166"/>
      <c r="D50" s="167" t="s">
        <v>108</v>
      </c>
      <c r="E50" s="168"/>
      <c r="F50" s="385"/>
      <c r="G50" s="168"/>
      <c r="H50" s="170" t="e">
        <f t="shared" si="0"/>
        <v>#DIV/0!</v>
      </c>
      <c r="I50" s="171" t="e">
        <f t="shared" si="1"/>
        <v>#DIV/0!</v>
      </c>
    </row>
    <row r="51" spans="1:9" s="89" customFormat="1" ht="12.75" hidden="1">
      <c r="A51" s="179"/>
      <c r="B51" s="166"/>
      <c r="C51" s="166"/>
      <c r="D51" s="167" t="s">
        <v>111</v>
      </c>
      <c r="E51" s="168"/>
      <c r="F51" s="385"/>
      <c r="G51" s="168"/>
      <c r="H51" s="170" t="e">
        <f t="shared" si="0"/>
        <v>#DIV/0!</v>
      </c>
      <c r="I51" s="171" t="e">
        <f t="shared" si="1"/>
        <v>#DIV/0!</v>
      </c>
    </row>
    <row r="52" spans="1:9" s="89" customFormat="1" ht="12.75" hidden="1">
      <c r="A52" s="179"/>
      <c r="B52" s="166"/>
      <c r="C52" s="166"/>
      <c r="D52" s="167" t="s">
        <v>110</v>
      </c>
      <c r="E52" s="168"/>
      <c r="F52" s="385"/>
      <c r="G52" s="168"/>
      <c r="H52" s="170" t="e">
        <f t="shared" si="0"/>
        <v>#DIV/0!</v>
      </c>
      <c r="I52" s="171" t="e">
        <f t="shared" si="1"/>
        <v>#DIV/0!</v>
      </c>
    </row>
    <row r="53" spans="1:9" s="89" customFormat="1" ht="12.75" hidden="1">
      <c r="A53" s="179"/>
      <c r="B53" s="166"/>
      <c r="C53" s="166"/>
      <c r="D53" s="167" t="s">
        <v>109</v>
      </c>
      <c r="E53" s="168"/>
      <c r="F53" s="385"/>
      <c r="G53" s="168"/>
      <c r="H53" s="170" t="e">
        <f t="shared" si="0"/>
        <v>#DIV/0!</v>
      </c>
      <c r="I53" s="171" t="e">
        <f t="shared" si="1"/>
        <v>#DIV/0!</v>
      </c>
    </row>
    <row r="54" spans="1:9" s="89" customFormat="1" ht="18" customHeight="1">
      <c r="A54" s="157">
        <v>68</v>
      </c>
      <c r="B54" s="166"/>
      <c r="C54" s="166"/>
      <c r="D54" s="164" t="s">
        <v>181</v>
      </c>
      <c r="E54" s="173">
        <f>E55+E58</f>
        <v>994722</v>
      </c>
      <c r="F54" s="384">
        <f>F55+F58</f>
        <v>0</v>
      </c>
      <c r="G54" s="173">
        <f>G55+G58</f>
        <v>103880</v>
      </c>
      <c r="H54" s="174">
        <f t="shared" si="0"/>
        <v>10.443118780925726</v>
      </c>
      <c r="I54" s="265" t="s">
        <v>225</v>
      </c>
    </row>
    <row r="55" spans="1:9" s="89" customFormat="1" ht="18" customHeight="1">
      <c r="A55" s="157">
        <v>681</v>
      </c>
      <c r="B55" s="158"/>
      <c r="C55" s="158"/>
      <c r="D55" s="164" t="s">
        <v>182</v>
      </c>
      <c r="E55" s="173">
        <f aca="true" t="shared" si="3" ref="E55:G56">E56</f>
        <v>680722</v>
      </c>
      <c r="F55" s="384">
        <f t="shared" si="3"/>
        <v>0</v>
      </c>
      <c r="G55" s="173">
        <f t="shared" si="3"/>
        <v>103880</v>
      </c>
      <c r="H55" s="174">
        <f t="shared" si="0"/>
        <v>15.260267774510005</v>
      </c>
      <c r="I55" s="265" t="s">
        <v>225</v>
      </c>
    </row>
    <row r="56" spans="1:9" s="89" customFormat="1" ht="18" customHeight="1">
      <c r="A56" s="165"/>
      <c r="B56" s="166">
        <v>6819</v>
      </c>
      <c r="C56" s="158"/>
      <c r="D56" s="164" t="s">
        <v>183</v>
      </c>
      <c r="E56" s="173">
        <f t="shared" si="3"/>
        <v>680722</v>
      </c>
      <c r="F56" s="384">
        <f t="shared" si="3"/>
        <v>0</v>
      </c>
      <c r="G56" s="173">
        <f t="shared" si="3"/>
        <v>103880</v>
      </c>
      <c r="H56" s="174">
        <f t="shared" si="0"/>
        <v>15.260267774510005</v>
      </c>
      <c r="I56" s="450" t="s">
        <v>225</v>
      </c>
    </row>
    <row r="57" spans="1:9" s="89" customFormat="1" ht="15.75" customHeight="1">
      <c r="A57" s="165"/>
      <c r="B57" s="158"/>
      <c r="C57" s="158">
        <v>68191</v>
      </c>
      <c r="D57" s="167" t="s">
        <v>184</v>
      </c>
      <c r="E57" s="168">
        <v>680722</v>
      </c>
      <c r="F57" s="385"/>
      <c r="G57" s="168">
        <v>103880</v>
      </c>
      <c r="H57" s="170">
        <f t="shared" si="0"/>
        <v>15.260267774510005</v>
      </c>
      <c r="I57" s="170"/>
    </row>
    <row r="58" spans="1:9" s="89" customFormat="1" ht="18" customHeight="1">
      <c r="A58" s="157">
        <v>683</v>
      </c>
      <c r="B58" s="121"/>
      <c r="C58" s="121"/>
      <c r="D58" s="164" t="s">
        <v>208</v>
      </c>
      <c r="E58" s="173">
        <f aca="true" t="shared" si="4" ref="E58:G59">SUM(E59)</f>
        <v>314000</v>
      </c>
      <c r="F58" s="384">
        <f t="shared" si="4"/>
        <v>0</v>
      </c>
      <c r="G58" s="173">
        <f t="shared" si="4"/>
        <v>0</v>
      </c>
      <c r="H58" s="170">
        <f t="shared" si="0"/>
        <v>0</v>
      </c>
      <c r="I58" s="265" t="s">
        <v>225</v>
      </c>
    </row>
    <row r="59" spans="1:9" s="89" customFormat="1" ht="18" customHeight="1">
      <c r="A59" s="157"/>
      <c r="B59" s="166">
        <v>6831</v>
      </c>
      <c r="C59" s="121"/>
      <c r="D59" s="164" t="s">
        <v>208</v>
      </c>
      <c r="E59" s="173">
        <f t="shared" si="4"/>
        <v>314000</v>
      </c>
      <c r="F59" s="384">
        <f t="shared" si="4"/>
        <v>0</v>
      </c>
      <c r="G59" s="173">
        <f t="shared" si="4"/>
        <v>0</v>
      </c>
      <c r="H59" s="170">
        <f t="shared" si="0"/>
        <v>0</v>
      </c>
      <c r="I59" s="265" t="s">
        <v>225</v>
      </c>
    </row>
    <row r="60" spans="1:9" s="89" customFormat="1" ht="18" customHeight="1">
      <c r="A60" s="165"/>
      <c r="B60" s="158"/>
      <c r="C60" s="158">
        <v>68311</v>
      </c>
      <c r="D60" s="167" t="s">
        <v>208</v>
      </c>
      <c r="E60" s="168">
        <v>314000</v>
      </c>
      <c r="F60" s="385"/>
      <c r="G60" s="168"/>
      <c r="H60" s="170">
        <f t="shared" si="0"/>
        <v>0</v>
      </c>
      <c r="I60" s="170"/>
    </row>
    <row r="61" spans="1:9" s="3" customFormat="1" ht="18.75" customHeight="1">
      <c r="A61" s="157">
        <v>7</v>
      </c>
      <c r="B61" s="121"/>
      <c r="C61" s="121"/>
      <c r="D61" s="164" t="s">
        <v>48</v>
      </c>
      <c r="E61" s="173">
        <f>E62</f>
        <v>1017926</v>
      </c>
      <c r="F61" s="384">
        <f>F62</f>
        <v>2000000</v>
      </c>
      <c r="G61" s="173">
        <f>G62</f>
        <v>754080</v>
      </c>
      <c r="H61" s="174">
        <f t="shared" si="0"/>
        <v>74.08004118177548</v>
      </c>
      <c r="I61" s="174">
        <f t="shared" si="1"/>
        <v>37.704</v>
      </c>
    </row>
    <row r="62" spans="1:9" s="3" customFormat="1" ht="15.75" customHeight="1">
      <c r="A62" s="157">
        <v>72</v>
      </c>
      <c r="B62" s="121"/>
      <c r="C62" s="121"/>
      <c r="D62" s="164" t="s">
        <v>51</v>
      </c>
      <c r="E62" s="173">
        <f>E63+E66+E69</f>
        <v>1017926</v>
      </c>
      <c r="F62" s="384">
        <f>F63+F66+F69</f>
        <v>2000000</v>
      </c>
      <c r="G62" s="173">
        <f>G63+G66+G69</f>
        <v>754080</v>
      </c>
      <c r="H62" s="174">
        <f t="shared" si="0"/>
        <v>74.08004118177548</v>
      </c>
      <c r="I62" s="174">
        <f t="shared" si="1"/>
        <v>37.704</v>
      </c>
    </row>
    <row r="63" spans="1:9" s="3" customFormat="1" ht="15" customHeight="1">
      <c r="A63" s="157">
        <v>721</v>
      </c>
      <c r="B63" s="121"/>
      <c r="C63" s="121"/>
      <c r="D63" s="164" t="s">
        <v>49</v>
      </c>
      <c r="E63" s="173">
        <f>E64</f>
        <v>1010826</v>
      </c>
      <c r="F63" s="384">
        <f>F64</f>
        <v>2000000</v>
      </c>
      <c r="G63" s="416">
        <f>SUM(G64:G65)</f>
        <v>745680</v>
      </c>
      <c r="H63" s="174">
        <f t="shared" si="0"/>
        <v>73.76937277038779</v>
      </c>
      <c r="I63" s="174">
        <f t="shared" si="1"/>
        <v>37.284</v>
      </c>
    </row>
    <row r="64" spans="1:9" s="89" customFormat="1" ht="15" customHeight="1">
      <c r="A64" s="179"/>
      <c r="B64" s="166">
        <v>7211</v>
      </c>
      <c r="C64" s="166"/>
      <c r="D64" s="167" t="s">
        <v>50</v>
      </c>
      <c r="E64" s="168">
        <v>1010826</v>
      </c>
      <c r="F64" s="400">
        <v>2000000</v>
      </c>
      <c r="G64" s="168">
        <v>618564</v>
      </c>
      <c r="H64" s="170">
        <f t="shared" si="0"/>
        <v>61.19391467967781</v>
      </c>
      <c r="I64" s="171">
        <f t="shared" si="1"/>
        <v>30.9282</v>
      </c>
    </row>
    <row r="65" spans="1:9" s="89" customFormat="1" ht="15" customHeight="1">
      <c r="A65" s="179"/>
      <c r="B65" s="166">
        <v>7212</v>
      </c>
      <c r="C65" s="166"/>
      <c r="D65" s="167" t="s">
        <v>118</v>
      </c>
      <c r="E65" s="168"/>
      <c r="F65" s="400">
        <v>0</v>
      </c>
      <c r="G65" s="168">
        <v>127116</v>
      </c>
      <c r="H65" s="265" t="s">
        <v>225</v>
      </c>
      <c r="I65" s="170"/>
    </row>
    <row r="66" spans="1:9" s="89" customFormat="1" ht="19.5" customHeight="1" hidden="1">
      <c r="A66" s="157">
        <v>722</v>
      </c>
      <c r="B66" s="121"/>
      <c r="C66" s="121"/>
      <c r="D66" s="164" t="s">
        <v>209</v>
      </c>
      <c r="E66" s="173">
        <f>SUM(E67:E68)</f>
        <v>0</v>
      </c>
      <c r="F66" s="173">
        <f>SUM(F67:F68)</f>
        <v>0</v>
      </c>
      <c r="G66" s="173">
        <f>SUM(G67:G68)</f>
        <v>0</v>
      </c>
      <c r="H66" s="170" t="e">
        <f t="shared" si="0"/>
        <v>#DIV/0!</v>
      </c>
      <c r="I66" s="174"/>
    </row>
    <row r="67" spans="1:9" s="89" customFormat="1" ht="20.25" customHeight="1" hidden="1">
      <c r="A67" s="179"/>
      <c r="B67" s="166">
        <v>7221</v>
      </c>
      <c r="C67" s="166"/>
      <c r="D67" s="167" t="s">
        <v>23</v>
      </c>
      <c r="E67" s="168"/>
      <c r="F67" s="168"/>
      <c r="G67" s="168"/>
      <c r="H67" s="170" t="e">
        <f t="shared" si="0"/>
        <v>#DIV/0!</v>
      </c>
      <c r="I67" s="171" t="e">
        <f t="shared" si="1"/>
        <v>#DIV/0!</v>
      </c>
    </row>
    <row r="68" spans="1:9" s="89" customFormat="1" ht="16.5" customHeight="1" hidden="1">
      <c r="A68" s="179"/>
      <c r="B68" s="166">
        <v>7223</v>
      </c>
      <c r="C68" s="166"/>
      <c r="D68" s="167" t="s">
        <v>119</v>
      </c>
      <c r="E68" s="168"/>
      <c r="F68" s="168"/>
      <c r="G68" s="168"/>
      <c r="H68" s="170" t="e">
        <f t="shared" si="0"/>
        <v>#DIV/0!</v>
      </c>
      <c r="I68" s="171" t="e">
        <f t="shared" si="1"/>
        <v>#DIV/0!</v>
      </c>
    </row>
    <row r="69" spans="1:9" s="3" customFormat="1" ht="13.5" customHeight="1">
      <c r="A69" s="157">
        <v>723</v>
      </c>
      <c r="B69" s="158"/>
      <c r="C69" s="158"/>
      <c r="D69" s="164" t="s">
        <v>89</v>
      </c>
      <c r="E69" s="173">
        <f>E70</f>
        <v>7100</v>
      </c>
      <c r="F69" s="173">
        <f>F70</f>
        <v>0</v>
      </c>
      <c r="G69" s="173">
        <f>G70</f>
        <v>8400</v>
      </c>
      <c r="H69" s="170">
        <f t="shared" si="0"/>
        <v>118.30985915492957</v>
      </c>
      <c r="I69" s="265" t="s">
        <v>225</v>
      </c>
    </row>
    <row r="70" spans="1:9" s="89" customFormat="1" ht="13.5" customHeight="1">
      <c r="A70" s="179"/>
      <c r="B70" s="166">
        <v>7231</v>
      </c>
      <c r="C70" s="166"/>
      <c r="D70" s="167" t="s">
        <v>88</v>
      </c>
      <c r="E70" s="168">
        <v>7100</v>
      </c>
      <c r="F70" s="440">
        <v>0</v>
      </c>
      <c r="G70" s="168">
        <v>8400</v>
      </c>
      <c r="H70" s="170">
        <f>G70/E70*100</f>
        <v>118.30985915492957</v>
      </c>
      <c r="I70" s="171" t="e">
        <f t="shared" si="1"/>
        <v>#DIV/0!</v>
      </c>
    </row>
    <row r="71" spans="1:7" s="3" customFormat="1" ht="13.5" customHeight="1">
      <c r="A71" s="59"/>
      <c r="B71" s="57"/>
      <c r="C71" s="57"/>
      <c r="D71" s="114"/>
      <c r="E71" s="102"/>
      <c r="F71" s="102"/>
      <c r="G71" s="102"/>
    </row>
    <row r="72" spans="1:7" s="3" customFormat="1" ht="13.5" customHeight="1">
      <c r="A72" s="58"/>
      <c r="B72" s="57"/>
      <c r="C72" s="57"/>
      <c r="D72" s="36"/>
      <c r="E72" s="110"/>
      <c r="F72" s="110"/>
      <c r="G72" s="110"/>
    </row>
    <row r="73" spans="1:7" s="3" customFormat="1" ht="13.5" customHeight="1">
      <c r="A73" s="58"/>
      <c r="B73" s="57"/>
      <c r="C73" s="57"/>
      <c r="D73" s="36"/>
      <c r="E73" s="110"/>
      <c r="F73" s="91"/>
      <c r="G73" s="91"/>
    </row>
    <row r="74" spans="1:5" s="3" customFormat="1" ht="13.5" customHeight="1">
      <c r="A74" s="58"/>
      <c r="B74" s="57"/>
      <c r="C74" s="57"/>
      <c r="D74" s="36"/>
      <c r="E74" s="9"/>
    </row>
    <row r="75" spans="1:5" s="3" customFormat="1" ht="13.5" customHeight="1">
      <c r="A75" s="58"/>
      <c r="B75" s="57"/>
      <c r="C75" s="57"/>
      <c r="D75" s="36"/>
      <c r="E75" s="9"/>
    </row>
    <row r="76" spans="1:5" s="3" customFormat="1" ht="13.5" customHeight="1">
      <c r="A76" s="58"/>
      <c r="B76" s="57"/>
      <c r="C76" s="57"/>
      <c r="D76" s="36"/>
      <c r="E76" s="9"/>
    </row>
    <row r="77" spans="1:5" s="3" customFormat="1" ht="13.5" customHeight="1">
      <c r="A77" s="58"/>
      <c r="B77" s="57"/>
      <c r="C77" s="57"/>
      <c r="D77" s="36"/>
      <c r="E77" s="9"/>
    </row>
    <row r="78" spans="1:5" s="3" customFormat="1" ht="13.5" customHeight="1">
      <c r="A78" s="58"/>
      <c r="B78" s="57"/>
      <c r="C78" s="57"/>
      <c r="D78" s="36"/>
      <c r="E78" s="9"/>
    </row>
    <row r="79" spans="1:5" s="3" customFormat="1" ht="13.5" customHeight="1">
      <c r="A79" s="58"/>
      <c r="B79" s="57"/>
      <c r="C79" s="57"/>
      <c r="D79" s="36"/>
      <c r="E79" s="9"/>
    </row>
    <row r="80" spans="1:5" s="3" customFormat="1" ht="13.5" customHeight="1">
      <c r="A80" s="58"/>
      <c r="B80" s="57"/>
      <c r="C80" s="57"/>
      <c r="D80" s="36"/>
      <c r="E80" s="9"/>
    </row>
    <row r="81" spans="1:4" s="9" customFormat="1" ht="27" customHeight="1">
      <c r="A81" s="58"/>
      <c r="B81" s="57"/>
      <c r="C81" s="57"/>
      <c r="D81" s="56"/>
    </row>
    <row r="82" spans="1:5" s="3" customFormat="1" ht="13.5" customHeight="1">
      <c r="A82" s="58"/>
      <c r="B82" s="57"/>
      <c r="C82" s="57"/>
      <c r="D82" s="56"/>
      <c r="E82" s="9"/>
    </row>
    <row r="83" spans="1:5" s="3" customFormat="1" ht="13.5" customHeight="1">
      <c r="A83" s="58"/>
      <c r="B83" s="57"/>
      <c r="C83" s="57"/>
      <c r="D83" s="56"/>
      <c r="E83" s="9"/>
    </row>
    <row r="84" spans="1:5" s="3" customFormat="1" ht="13.5" customHeight="1">
      <c r="A84" s="58"/>
      <c r="B84" s="57"/>
      <c r="C84" s="57"/>
      <c r="D84" s="56"/>
      <c r="E84" s="9"/>
    </row>
    <row r="85" spans="1:5" s="3" customFormat="1" ht="13.5" customHeight="1">
      <c r="A85" s="58"/>
      <c r="B85" s="57"/>
      <c r="C85" s="57"/>
      <c r="D85" s="56"/>
      <c r="E85" s="9"/>
    </row>
    <row r="86" spans="1:5" s="3" customFormat="1" ht="13.5" customHeight="1">
      <c r="A86" s="58"/>
      <c r="B86" s="57"/>
      <c r="C86" s="57"/>
      <c r="D86" s="56"/>
      <c r="E86" s="9"/>
    </row>
    <row r="87" spans="1:5" s="3" customFormat="1" ht="13.5" customHeight="1">
      <c r="A87" s="58"/>
      <c r="B87" s="57"/>
      <c r="C87" s="57"/>
      <c r="D87" s="56"/>
      <c r="E87" s="9"/>
    </row>
    <row r="88" spans="1:5" s="3" customFormat="1" ht="13.5" customHeight="1">
      <c r="A88" s="58"/>
      <c r="B88" s="57"/>
      <c r="C88" s="57"/>
      <c r="D88" s="56"/>
      <c r="E88" s="9"/>
    </row>
    <row r="89" spans="1:5" s="3" customFormat="1" ht="13.5" customHeight="1">
      <c r="A89" s="58"/>
      <c r="B89" s="57"/>
      <c r="C89" s="57"/>
      <c r="D89" s="56"/>
      <c r="E89" s="9"/>
    </row>
    <row r="90" spans="1:5" s="3" customFormat="1" ht="13.5" customHeight="1">
      <c r="A90" s="58"/>
      <c r="B90" s="57"/>
      <c r="C90" s="57"/>
      <c r="D90" s="56"/>
      <c r="E90" s="9"/>
    </row>
    <row r="91" spans="1:5" s="3" customFormat="1" ht="13.5" customHeight="1">
      <c r="A91" s="58"/>
      <c r="B91" s="57"/>
      <c r="C91" s="57"/>
      <c r="D91" s="56"/>
      <c r="E91" s="9"/>
    </row>
    <row r="92" spans="1:5" s="3" customFormat="1" ht="13.5" customHeight="1">
      <c r="A92" s="58"/>
      <c r="B92" s="57"/>
      <c r="C92" s="57"/>
      <c r="D92" s="56"/>
      <c r="E92" s="9"/>
    </row>
    <row r="93" spans="1:5" s="3" customFormat="1" ht="13.5" customHeight="1">
      <c r="A93" s="58"/>
      <c r="B93" s="57"/>
      <c r="C93" s="57"/>
      <c r="D93" s="56"/>
      <c r="E93" s="9"/>
    </row>
    <row r="94" spans="1:5" s="3" customFormat="1" ht="13.5" customHeight="1">
      <c r="A94" s="58"/>
      <c r="B94" s="57"/>
      <c r="C94" s="57"/>
      <c r="D94" s="56"/>
      <c r="E94" s="9"/>
    </row>
    <row r="95" spans="1:5" s="3" customFormat="1" ht="18" customHeight="1">
      <c r="A95" s="60"/>
      <c r="B95" s="28"/>
      <c r="C95" s="28"/>
      <c r="D95" s="56"/>
      <c r="E95" s="9"/>
    </row>
    <row r="96" spans="1:4" s="3" customFormat="1" ht="12.75">
      <c r="A96" s="61"/>
      <c r="B96" s="18"/>
      <c r="C96" s="18"/>
      <c r="D96" s="56"/>
    </row>
    <row r="97" spans="1:4" s="3" customFormat="1" ht="12.75">
      <c r="A97" s="61"/>
      <c r="B97" s="18"/>
      <c r="C97" s="18"/>
      <c r="D97" s="56"/>
    </row>
    <row r="98" spans="1:4" s="3" customFormat="1" ht="12.75">
      <c r="A98" s="62"/>
      <c r="B98" s="18"/>
      <c r="C98" s="18"/>
      <c r="D98" s="56"/>
    </row>
    <row r="99" spans="1:4" s="3" customFormat="1" ht="12.75">
      <c r="A99" s="62"/>
      <c r="B99" s="19"/>
      <c r="C99" s="19"/>
      <c r="D99" s="56"/>
    </row>
    <row r="100" spans="1:4" s="3" customFormat="1" ht="12.75">
      <c r="A100" s="62"/>
      <c r="B100" s="19"/>
      <c r="C100" s="19"/>
      <c r="D100" s="56"/>
    </row>
    <row r="101" spans="1:4" s="3" customFormat="1" ht="12.75">
      <c r="A101" s="62"/>
      <c r="B101" s="19"/>
      <c r="C101" s="19"/>
      <c r="D101" s="56"/>
    </row>
    <row r="102" spans="1:4" s="3" customFormat="1" ht="12.75">
      <c r="A102" s="61"/>
      <c r="B102" s="20"/>
      <c r="C102" s="20"/>
      <c r="D102" s="56"/>
    </row>
    <row r="103" spans="1:4" s="3" customFormat="1" ht="12.75">
      <c r="A103" s="61"/>
      <c r="B103" s="20"/>
      <c r="C103" s="20"/>
      <c r="D103" s="56"/>
    </row>
    <row r="104" spans="1:4" s="3" customFormat="1" ht="12.75">
      <c r="A104" s="61"/>
      <c r="B104" s="19"/>
      <c r="C104" s="19"/>
      <c r="D104" s="56"/>
    </row>
    <row r="105" spans="1:4" s="3" customFormat="1" ht="12.75">
      <c r="A105" s="61"/>
      <c r="B105" s="20"/>
      <c r="C105" s="20"/>
      <c r="D105" s="56"/>
    </row>
    <row r="106" spans="1:4" s="3" customFormat="1" ht="12.75">
      <c r="A106" s="62"/>
      <c r="B106" s="20"/>
      <c r="C106" s="20"/>
      <c r="D106" s="56"/>
    </row>
    <row r="107" spans="1:4" s="3" customFormat="1" ht="12.75">
      <c r="A107" s="62"/>
      <c r="B107" s="20"/>
      <c r="C107" s="20"/>
      <c r="D107" s="56"/>
    </row>
    <row r="108" spans="1:4" s="3" customFormat="1" ht="12.75">
      <c r="A108" s="61"/>
      <c r="B108" s="20"/>
      <c r="C108" s="20"/>
      <c r="D108" s="11"/>
    </row>
    <row r="109" spans="1:4" s="3" customFormat="1" ht="12.75">
      <c r="A109" s="61"/>
      <c r="B109" s="20"/>
      <c r="C109" s="20"/>
      <c r="D109" s="11"/>
    </row>
    <row r="110" spans="1:4" s="3" customFormat="1" ht="12.75">
      <c r="A110" s="61"/>
      <c r="B110" s="20"/>
      <c r="C110" s="20"/>
      <c r="D110" s="16"/>
    </row>
    <row r="111" spans="1:4" s="3" customFormat="1" ht="12.75">
      <c r="A111" s="61"/>
      <c r="B111" s="20"/>
      <c r="C111" s="20"/>
      <c r="D111" s="11"/>
    </row>
    <row r="112" spans="1:4" s="3" customFormat="1" ht="12.75">
      <c r="A112" s="61"/>
      <c r="B112" s="20"/>
      <c r="C112" s="20"/>
      <c r="D112" s="11"/>
    </row>
    <row r="113" spans="1:4" s="3" customFormat="1" ht="12.75">
      <c r="A113" s="61"/>
      <c r="B113" s="20"/>
      <c r="C113" s="20"/>
      <c r="D113" s="16"/>
    </row>
    <row r="114" spans="1:4" s="3" customFormat="1" ht="12.75">
      <c r="A114" s="61"/>
      <c r="B114" s="20"/>
      <c r="C114" s="20"/>
      <c r="D114" s="11"/>
    </row>
    <row r="115" spans="1:4" s="3" customFormat="1" ht="12.75">
      <c r="A115" s="61"/>
      <c r="B115" s="20"/>
      <c r="C115" s="20"/>
      <c r="D115" s="11"/>
    </row>
    <row r="116" spans="1:4" s="3" customFormat="1" ht="13.5" customHeight="1">
      <c r="A116" s="61"/>
      <c r="B116" s="20"/>
      <c r="C116" s="20"/>
      <c r="D116" s="11"/>
    </row>
    <row r="117" spans="1:4" s="3" customFormat="1" ht="13.5" customHeight="1">
      <c r="A117" s="61"/>
      <c r="B117" s="20"/>
      <c r="C117" s="20"/>
      <c r="D117" s="10"/>
    </row>
    <row r="118" spans="1:4" s="3" customFormat="1" ht="13.5" customHeight="1">
      <c r="A118" s="62"/>
      <c r="B118" s="20"/>
      <c r="C118" s="20"/>
      <c r="D118" s="7"/>
    </row>
    <row r="119" spans="1:5" s="3" customFormat="1" ht="26.25" customHeight="1">
      <c r="A119" s="62"/>
      <c r="B119" s="19"/>
      <c r="C119" s="19"/>
      <c r="D119" s="341"/>
      <c r="E119" s="8"/>
    </row>
    <row r="120" spans="1:4" s="3" customFormat="1" ht="13.5" customHeight="1">
      <c r="A120" s="61"/>
      <c r="B120" s="20"/>
      <c r="C120" s="20"/>
      <c r="D120" s="11"/>
    </row>
    <row r="121" spans="1:4" s="3" customFormat="1" ht="13.5" customHeight="1">
      <c r="A121" s="61"/>
      <c r="B121" s="20"/>
      <c r="C121" s="20"/>
      <c r="D121" s="10"/>
    </row>
    <row r="122" spans="1:4" s="3" customFormat="1" ht="13.5" customHeight="1">
      <c r="A122" s="62"/>
      <c r="B122" s="20"/>
      <c r="C122" s="20"/>
      <c r="D122" s="10"/>
    </row>
    <row r="123" spans="1:4" s="3" customFormat="1" ht="13.5" customHeight="1">
      <c r="A123" s="62"/>
      <c r="B123" s="24"/>
      <c r="C123" s="24"/>
      <c r="D123" s="16"/>
    </row>
    <row r="124" spans="1:4" s="3" customFormat="1" ht="13.5" customHeight="1">
      <c r="A124" s="61"/>
      <c r="B124" s="21"/>
      <c r="C124" s="21"/>
      <c r="D124" s="13"/>
    </row>
    <row r="125" spans="1:4" s="3" customFormat="1" ht="13.5" customHeight="1">
      <c r="A125" s="61"/>
      <c r="B125" s="19"/>
      <c r="C125" s="19"/>
      <c r="D125" s="15"/>
    </row>
    <row r="126" spans="1:4" s="3" customFormat="1" ht="13.5" customHeight="1">
      <c r="A126" s="61"/>
      <c r="B126" s="20"/>
      <c r="C126" s="20"/>
      <c r="D126" s="11"/>
    </row>
    <row r="127" spans="1:5" s="3" customFormat="1" ht="28.5" customHeight="1">
      <c r="A127" s="62"/>
      <c r="B127" s="20"/>
      <c r="C127" s="20"/>
      <c r="D127" s="342"/>
      <c r="E127" s="8"/>
    </row>
    <row r="128" spans="1:5" s="3" customFormat="1" ht="13.5" customHeight="1">
      <c r="A128" s="62"/>
      <c r="B128" s="20"/>
      <c r="C128" s="20"/>
      <c r="D128" s="16"/>
      <c r="E128" s="8"/>
    </row>
    <row r="129" spans="1:4" s="3" customFormat="1" ht="13.5" customHeight="1">
      <c r="A129" s="61"/>
      <c r="B129" s="20"/>
      <c r="C129" s="20"/>
      <c r="D129" s="11"/>
    </row>
    <row r="130" spans="1:4" s="3" customFormat="1" ht="13.5" customHeight="1">
      <c r="A130" s="61"/>
      <c r="B130" s="20"/>
      <c r="C130" s="20"/>
      <c r="D130" s="15"/>
    </row>
    <row r="131" spans="1:4" s="3" customFormat="1" ht="13.5" customHeight="1">
      <c r="A131" s="61"/>
      <c r="B131" s="20"/>
      <c r="C131" s="20"/>
      <c r="D131" s="11"/>
    </row>
    <row r="132" spans="1:5" s="3" customFormat="1" ht="22.5" customHeight="1">
      <c r="A132" s="61"/>
      <c r="B132" s="20"/>
      <c r="C132" s="20"/>
      <c r="D132" s="341"/>
      <c r="E132" s="8"/>
    </row>
    <row r="133" spans="1:4" s="3" customFormat="1" ht="13.5" customHeight="1">
      <c r="A133" s="61"/>
      <c r="B133" s="21"/>
      <c r="C133" s="21"/>
      <c r="D133" s="13"/>
    </row>
    <row r="134" spans="1:4" s="3" customFormat="1" ht="13.5" customHeight="1">
      <c r="A134" s="61"/>
      <c r="B134" s="21"/>
      <c r="C134" s="21"/>
      <c r="D134" s="7"/>
    </row>
    <row r="135" spans="1:5" s="3" customFormat="1" ht="13.5" customHeight="1">
      <c r="A135" s="62"/>
      <c r="B135" s="21"/>
      <c r="C135" s="21"/>
      <c r="D135" s="25"/>
      <c r="E135" s="2"/>
    </row>
    <row r="136" spans="1:4" s="3" customFormat="1" ht="13.5" customHeight="1">
      <c r="A136" s="62"/>
      <c r="B136" s="19"/>
      <c r="C136" s="19"/>
      <c r="D136" s="16"/>
    </row>
    <row r="137" spans="1:4" s="3" customFormat="1" ht="13.5" customHeight="1">
      <c r="A137" s="61"/>
      <c r="B137" s="20"/>
      <c r="C137" s="20"/>
      <c r="D137" s="11"/>
    </row>
    <row r="138" spans="1:5" s="3" customFormat="1" ht="13.5" customHeight="1">
      <c r="A138" s="61"/>
      <c r="B138" s="20"/>
      <c r="C138" s="20"/>
      <c r="D138" s="10"/>
      <c r="E138" s="2"/>
    </row>
    <row r="139" spans="1:4" s="3" customFormat="1" ht="13.5" customHeight="1">
      <c r="A139" s="62"/>
      <c r="B139" s="20"/>
      <c r="C139" s="20"/>
      <c r="D139" s="7"/>
    </row>
    <row r="140" spans="1:4" s="3" customFormat="1" ht="13.5" customHeight="1">
      <c r="A140" s="62"/>
      <c r="B140" s="19"/>
      <c r="C140" s="19"/>
      <c r="D140" s="16"/>
    </row>
    <row r="141" spans="1:4" s="3" customFormat="1" ht="13.5" customHeight="1">
      <c r="A141" s="61"/>
      <c r="B141" s="21"/>
      <c r="C141" s="21"/>
      <c r="D141" s="11"/>
    </row>
    <row r="142" spans="1:4" s="3" customFormat="1" ht="13.5" customHeight="1">
      <c r="A142" s="62"/>
      <c r="B142" s="21"/>
      <c r="C142" s="21"/>
      <c r="D142" s="7"/>
    </row>
    <row r="143" spans="1:5" s="3" customFormat="1" ht="22.5" customHeight="1">
      <c r="A143" s="61"/>
      <c r="B143" s="19"/>
      <c r="C143" s="19"/>
      <c r="D143" s="341"/>
      <c r="E143" s="8"/>
    </row>
    <row r="144" spans="1:4" s="3" customFormat="1" ht="13.5" customHeight="1">
      <c r="A144" s="61"/>
      <c r="B144" s="20"/>
      <c r="C144" s="20"/>
      <c r="D144" s="11"/>
    </row>
    <row r="145" spans="1:4" s="3" customFormat="1" ht="13.5" customHeight="1">
      <c r="A145" s="61"/>
      <c r="B145" s="19"/>
      <c r="C145" s="19"/>
      <c r="D145" s="16"/>
    </row>
    <row r="146" spans="1:4" s="3" customFormat="1" ht="13.5" customHeight="1">
      <c r="A146" s="61"/>
      <c r="B146" s="20"/>
      <c r="C146" s="20"/>
      <c r="D146" s="11"/>
    </row>
    <row r="147" spans="1:4" s="3" customFormat="1" ht="13.5" customHeight="1">
      <c r="A147" s="61"/>
      <c r="B147" s="20"/>
      <c r="C147" s="20"/>
      <c r="D147" s="11"/>
    </row>
    <row r="148" spans="1:4" s="3" customFormat="1" ht="13.5" customHeight="1">
      <c r="A148" s="61"/>
      <c r="B148" s="18"/>
      <c r="C148" s="18"/>
      <c r="D148" s="7"/>
    </row>
    <row r="149" spans="1:5" s="3" customFormat="1" ht="13.5" customHeight="1">
      <c r="A149" s="62"/>
      <c r="B149" s="26"/>
      <c r="C149" s="26"/>
      <c r="D149" s="7"/>
      <c r="E149" s="2"/>
    </row>
    <row r="150" spans="1:5" s="3" customFormat="1" ht="13.5" customHeight="1">
      <c r="A150" s="62"/>
      <c r="B150" s="26"/>
      <c r="C150" s="26"/>
      <c r="D150" s="10"/>
      <c r="E150" s="2"/>
    </row>
    <row r="151" spans="1:5" s="3" customFormat="1" ht="13.5" customHeight="1">
      <c r="A151" s="62"/>
      <c r="B151" s="19"/>
      <c r="C151" s="19"/>
      <c r="D151" s="15"/>
      <c r="E151" s="2"/>
    </row>
    <row r="152" spans="1:4" s="3" customFormat="1" ht="12.75">
      <c r="A152" s="61"/>
      <c r="B152" s="20"/>
      <c r="C152" s="20"/>
      <c r="D152" s="11"/>
    </row>
    <row r="153" spans="1:4" s="3" customFormat="1" ht="12.75">
      <c r="A153" s="61"/>
      <c r="B153" s="20"/>
      <c r="C153" s="20"/>
      <c r="D153" s="7"/>
    </row>
    <row r="154" spans="1:4" s="3" customFormat="1" ht="12.75">
      <c r="A154" s="62"/>
      <c r="B154" s="20"/>
      <c r="C154" s="20"/>
      <c r="D154" s="10"/>
    </row>
    <row r="155" spans="1:4" s="3" customFormat="1" ht="12.75">
      <c r="A155" s="62"/>
      <c r="B155" s="19"/>
      <c r="C155" s="19"/>
      <c r="D155" s="16"/>
    </row>
    <row r="156" spans="1:4" s="3" customFormat="1" ht="12.75">
      <c r="A156" s="61"/>
      <c r="B156" s="20"/>
      <c r="C156" s="20"/>
      <c r="D156" s="11"/>
    </row>
    <row r="157" spans="1:4" s="3" customFormat="1" ht="12.75">
      <c r="A157" s="61"/>
      <c r="B157" s="20"/>
      <c r="C157" s="20"/>
      <c r="D157" s="11"/>
    </row>
    <row r="158" spans="1:5" s="3" customFormat="1" ht="12.75">
      <c r="A158" s="61"/>
      <c r="B158" s="64"/>
      <c r="C158" s="64"/>
      <c r="D158" s="5"/>
      <c r="E158" s="14"/>
    </row>
    <row r="159" spans="1:4" s="3" customFormat="1" ht="12.75">
      <c r="A159" s="61"/>
      <c r="B159" s="20"/>
      <c r="C159" s="20"/>
      <c r="D159" s="11"/>
    </row>
    <row r="160" spans="1:4" s="3" customFormat="1" ht="12.75">
      <c r="A160" s="61"/>
      <c r="B160" s="20"/>
      <c r="C160" s="20"/>
      <c r="D160" s="11"/>
    </row>
    <row r="161" spans="1:4" s="3" customFormat="1" ht="12.75">
      <c r="A161" s="61"/>
      <c r="B161" s="20"/>
      <c r="C161" s="20"/>
      <c r="D161" s="11"/>
    </row>
    <row r="162" spans="1:4" s="3" customFormat="1" ht="12.75">
      <c r="A162" s="61"/>
      <c r="B162" s="19"/>
      <c r="C162" s="19"/>
      <c r="D162" s="16"/>
    </row>
    <row r="163" spans="1:4" s="3" customFormat="1" ht="12.75">
      <c r="A163" s="61"/>
      <c r="B163" s="20"/>
      <c r="C163" s="20"/>
      <c r="D163" s="11"/>
    </row>
    <row r="164" spans="1:4" s="3" customFormat="1" ht="12.75">
      <c r="A164" s="61"/>
      <c r="B164" s="19"/>
      <c r="C164" s="19"/>
      <c r="D164" s="16"/>
    </row>
    <row r="165" spans="1:4" s="3" customFormat="1" ht="12.75">
      <c r="A165" s="61"/>
      <c r="B165" s="20"/>
      <c r="C165" s="20"/>
      <c r="D165" s="11"/>
    </row>
    <row r="166" spans="1:4" s="3" customFormat="1" ht="12.75">
      <c r="A166" s="61"/>
      <c r="B166" s="20"/>
      <c r="C166" s="20"/>
      <c r="D166" s="11"/>
    </row>
    <row r="167" spans="1:4" s="3" customFormat="1" ht="12.75">
      <c r="A167" s="61"/>
      <c r="B167" s="20"/>
      <c r="C167" s="20"/>
      <c r="D167" s="11"/>
    </row>
    <row r="168" spans="1:4" s="3" customFormat="1" ht="12.75">
      <c r="A168" s="61"/>
      <c r="B168" s="20"/>
      <c r="C168" s="20"/>
      <c r="D168" s="11"/>
    </row>
    <row r="169" spans="1:5" s="3" customFormat="1" ht="28.5" customHeight="1">
      <c r="A169" s="12"/>
      <c r="B169" s="17"/>
      <c r="C169" s="17"/>
      <c r="D169" s="343"/>
      <c r="E169" s="115"/>
    </row>
    <row r="170" spans="1:4" s="3" customFormat="1" ht="12.75">
      <c r="A170" s="62"/>
      <c r="B170" s="20"/>
      <c r="C170" s="20"/>
      <c r="D170" s="10"/>
    </row>
    <row r="171" spans="1:4" s="3" customFormat="1" ht="12.75">
      <c r="A171" s="61"/>
      <c r="B171" s="65"/>
      <c r="C171" s="65"/>
      <c r="D171" s="6"/>
    </row>
    <row r="172" spans="1:4" s="3" customFormat="1" ht="12.75">
      <c r="A172" s="61"/>
      <c r="B172" s="20"/>
      <c r="C172" s="20"/>
      <c r="D172" s="11"/>
    </row>
    <row r="173" spans="1:4" s="3" customFormat="1" ht="12.75">
      <c r="A173" s="61"/>
      <c r="B173" s="64"/>
      <c r="C173" s="64"/>
      <c r="D173" s="5"/>
    </row>
    <row r="174" spans="1:4" s="3" customFormat="1" ht="12.75">
      <c r="A174" s="61"/>
      <c r="B174" s="64"/>
      <c r="C174" s="64"/>
      <c r="D174" s="5"/>
    </row>
    <row r="175" spans="1:4" s="3" customFormat="1" ht="12.75">
      <c r="A175" s="61"/>
      <c r="B175" s="20"/>
      <c r="C175" s="20"/>
      <c r="D175" s="11"/>
    </row>
    <row r="176" spans="1:4" s="3" customFormat="1" ht="12.75">
      <c r="A176" s="61"/>
      <c r="B176" s="19"/>
      <c r="C176" s="19"/>
      <c r="D176" s="16"/>
    </row>
    <row r="177" spans="1:4" s="3" customFormat="1" ht="12.75">
      <c r="A177" s="61"/>
      <c r="B177" s="20"/>
      <c r="C177" s="20"/>
      <c r="D177" s="11"/>
    </row>
    <row r="178" spans="1:4" s="3" customFormat="1" ht="12.75">
      <c r="A178" s="61"/>
      <c r="B178" s="20"/>
      <c r="C178" s="20"/>
      <c r="D178" s="11"/>
    </row>
    <row r="179" spans="1:4" s="3" customFormat="1" ht="12.75">
      <c r="A179" s="61"/>
      <c r="B179" s="19"/>
      <c r="C179" s="19"/>
      <c r="D179" s="16"/>
    </row>
    <row r="180" spans="1:4" s="3" customFormat="1" ht="12.75">
      <c r="A180" s="61"/>
      <c r="B180" s="20"/>
      <c r="C180" s="20"/>
      <c r="D180" s="11"/>
    </row>
    <row r="181" spans="1:4" s="3" customFormat="1" ht="12.75">
      <c r="A181" s="61"/>
      <c r="B181" s="64"/>
      <c r="C181" s="64"/>
      <c r="D181" s="5"/>
    </row>
    <row r="182" spans="1:4" s="3" customFormat="1" ht="12.75">
      <c r="A182" s="61"/>
      <c r="B182" s="19"/>
      <c r="C182" s="19"/>
      <c r="D182" s="6"/>
    </row>
    <row r="183" spans="1:4" s="3" customFormat="1" ht="12.75">
      <c r="A183" s="61"/>
      <c r="B183" s="21"/>
      <c r="C183" s="21"/>
      <c r="D183" s="5"/>
    </row>
    <row r="184" spans="1:4" s="3" customFormat="1" ht="12.75">
      <c r="A184" s="61"/>
      <c r="B184" s="19"/>
      <c r="C184" s="19"/>
      <c r="D184" s="16"/>
    </row>
    <row r="185" spans="1:4" s="3" customFormat="1" ht="12.75">
      <c r="A185" s="61"/>
      <c r="B185" s="20"/>
      <c r="C185" s="20"/>
      <c r="D185" s="11"/>
    </row>
    <row r="186" spans="1:4" s="3" customFormat="1" ht="12.75">
      <c r="A186" s="62"/>
      <c r="B186" s="20"/>
      <c r="C186" s="20"/>
      <c r="D186" s="10"/>
    </row>
    <row r="187" spans="1:4" s="3" customFormat="1" ht="12.75">
      <c r="A187" s="61"/>
      <c r="B187" s="21"/>
      <c r="C187" s="21"/>
      <c r="D187" s="16"/>
    </row>
    <row r="188" spans="1:4" s="3" customFormat="1" ht="12.75">
      <c r="A188" s="61"/>
      <c r="B188" s="21"/>
      <c r="C188" s="21"/>
      <c r="D188" s="5"/>
    </row>
    <row r="189" spans="1:4" s="3" customFormat="1" ht="12.75">
      <c r="A189" s="62"/>
      <c r="B189" s="21"/>
      <c r="C189" s="21"/>
      <c r="D189" s="27"/>
    </row>
    <row r="190" spans="1:4" s="3" customFormat="1" ht="12.75">
      <c r="A190" s="62"/>
      <c r="B190" s="19"/>
      <c r="C190" s="19"/>
      <c r="D190" s="15"/>
    </row>
    <row r="191" spans="1:4" s="3" customFormat="1" ht="12.75">
      <c r="A191" s="61"/>
      <c r="B191" s="20"/>
      <c r="C191" s="20"/>
      <c r="D191" s="11"/>
    </row>
    <row r="192" spans="1:4" s="3" customFormat="1" ht="12.75">
      <c r="A192" s="61"/>
      <c r="B192" s="65"/>
      <c r="C192" s="65"/>
      <c r="D192" s="4"/>
    </row>
    <row r="193" spans="1:5" s="3" customFormat="1" ht="11.25" customHeight="1">
      <c r="A193" s="61"/>
      <c r="B193" s="64"/>
      <c r="C193" s="64"/>
      <c r="D193" s="5"/>
      <c r="E193" s="14"/>
    </row>
    <row r="194" spans="1:5" s="3" customFormat="1" ht="24" customHeight="1">
      <c r="A194" s="61"/>
      <c r="B194" s="64"/>
      <c r="C194" s="64"/>
      <c r="D194" s="344"/>
      <c r="E194" s="8"/>
    </row>
    <row r="195" spans="1:5" s="3" customFormat="1" ht="15" customHeight="1">
      <c r="A195" s="62"/>
      <c r="B195" s="64"/>
      <c r="C195" s="64"/>
      <c r="D195" s="344"/>
      <c r="E195" s="8"/>
    </row>
    <row r="196" spans="1:5" s="3" customFormat="1" ht="11.25" customHeight="1">
      <c r="A196" s="61"/>
      <c r="B196" s="65"/>
      <c r="C196" s="65"/>
      <c r="D196" s="6"/>
      <c r="E196" s="14"/>
    </row>
    <row r="197" spans="1:4" s="3" customFormat="1" ht="12.75">
      <c r="A197" s="61"/>
      <c r="B197" s="64"/>
      <c r="C197" s="64"/>
      <c r="D197" s="5"/>
    </row>
    <row r="198" spans="1:4" s="3" customFormat="1" ht="13.5" customHeight="1">
      <c r="A198" s="61"/>
      <c r="B198" s="64"/>
      <c r="C198" s="64"/>
      <c r="D198" s="1"/>
    </row>
    <row r="199" spans="1:4" s="3" customFormat="1" ht="12.75" customHeight="1">
      <c r="A199" s="62"/>
      <c r="B199" s="64"/>
      <c r="C199" s="64"/>
      <c r="D199" s="10"/>
    </row>
    <row r="200" spans="1:4" s="3" customFormat="1" ht="12.75" customHeight="1">
      <c r="A200" s="62"/>
      <c r="B200" s="19"/>
      <c r="C200" s="19"/>
      <c r="D200" s="15"/>
    </row>
    <row r="201" spans="1:4" s="3" customFormat="1" ht="12.75">
      <c r="A201" s="61"/>
      <c r="B201" s="20"/>
      <c r="C201" s="20"/>
      <c r="D201" s="11"/>
    </row>
    <row r="202" spans="1:4" s="3" customFormat="1" ht="12.75">
      <c r="A202" s="62"/>
      <c r="B202" s="20"/>
      <c r="C202" s="20"/>
      <c r="D202" s="27"/>
    </row>
    <row r="203" spans="1:4" s="3" customFormat="1" ht="12.75">
      <c r="A203" s="61"/>
      <c r="B203" s="65"/>
      <c r="C203" s="65"/>
      <c r="D203" s="6"/>
    </row>
    <row r="204" spans="1:4" s="3" customFormat="1" ht="12.75">
      <c r="A204" s="61"/>
      <c r="B204" s="64"/>
      <c r="C204" s="64"/>
      <c r="D204" s="5"/>
    </row>
    <row r="205" spans="1:4" s="3" customFormat="1" ht="12.75">
      <c r="A205" s="61"/>
      <c r="B205" s="20"/>
      <c r="C205" s="20"/>
      <c r="D205" s="11"/>
    </row>
    <row r="206" spans="1:4" s="3" customFormat="1" ht="19.5" customHeight="1">
      <c r="A206" s="63"/>
      <c r="B206" s="63"/>
      <c r="C206" s="63"/>
      <c r="D206" s="7"/>
    </row>
    <row r="207" spans="1:4" s="3" customFormat="1" ht="15" customHeight="1">
      <c r="A207" s="61"/>
      <c r="B207" s="18"/>
      <c r="C207" s="18"/>
      <c r="D207" s="7"/>
    </row>
    <row r="208" spans="1:4" s="3" customFormat="1" ht="12.75">
      <c r="A208" s="61"/>
      <c r="B208" s="18"/>
      <c r="C208" s="18"/>
      <c r="D208" s="10"/>
    </row>
    <row r="209" spans="1:4" s="3" customFormat="1" ht="12.75">
      <c r="A209" s="62"/>
      <c r="B209" s="20"/>
      <c r="C209" s="20"/>
      <c r="D209" s="7"/>
    </row>
    <row r="210" spans="1:4" s="3" customFormat="1" ht="12.75">
      <c r="A210" s="61"/>
      <c r="B210" s="24"/>
      <c r="C210" s="24"/>
      <c r="D210" s="16"/>
    </row>
    <row r="211" spans="1:5" s="3" customFormat="1" ht="12.75">
      <c r="A211" s="61"/>
      <c r="B211" s="20"/>
      <c r="C211" s="20"/>
      <c r="D211" s="10"/>
      <c r="E211" s="10"/>
    </row>
    <row r="212" spans="1:5" s="3" customFormat="1" ht="12.75">
      <c r="A212" s="62"/>
      <c r="B212" s="20"/>
      <c r="C212" s="20"/>
      <c r="D212" s="10"/>
      <c r="E212" s="10"/>
    </row>
    <row r="213" spans="1:4" s="3" customFormat="1" ht="12.75">
      <c r="A213" s="61"/>
      <c r="B213" s="19"/>
      <c r="C213" s="19"/>
      <c r="D213" s="15"/>
    </row>
    <row r="214" spans="1:5" s="3" customFormat="1" ht="22.5" customHeight="1">
      <c r="A214" s="62"/>
      <c r="B214" s="20"/>
      <c r="C214" s="20"/>
      <c r="D214" s="342"/>
      <c r="E214" s="8"/>
    </row>
    <row r="215" spans="1:4" s="3" customFormat="1" ht="12.75">
      <c r="A215" s="61"/>
      <c r="B215" s="20"/>
      <c r="C215" s="20"/>
      <c r="D215" s="15"/>
    </row>
    <row r="216" spans="1:4" s="3" customFormat="1" ht="12.75">
      <c r="A216" s="61"/>
      <c r="B216" s="21"/>
      <c r="C216" s="21"/>
      <c r="D216" s="7"/>
    </row>
    <row r="217" spans="1:4" s="3" customFormat="1" ht="12.75">
      <c r="A217" s="62"/>
      <c r="B217" s="21"/>
      <c r="C217" s="21"/>
      <c r="D217" s="25"/>
    </row>
    <row r="218" spans="1:5" s="3" customFormat="1" ht="12.75">
      <c r="A218" s="61"/>
      <c r="B218" s="19"/>
      <c r="C218" s="19"/>
      <c r="D218" s="16"/>
      <c r="E218" s="16"/>
    </row>
    <row r="219" spans="1:5" s="3" customFormat="1" ht="13.5" customHeight="1">
      <c r="A219" s="61"/>
      <c r="B219" s="18"/>
      <c r="C219" s="18"/>
      <c r="D219" s="7"/>
      <c r="E219" s="16"/>
    </row>
    <row r="220" spans="1:4" s="3" customFormat="1" ht="13.5" customHeight="1">
      <c r="A220" s="61"/>
      <c r="B220" s="20"/>
      <c r="C220" s="20"/>
      <c r="D220" s="7"/>
    </row>
    <row r="221" spans="1:4" s="3" customFormat="1" ht="13.5" customHeight="1">
      <c r="A221" s="62"/>
      <c r="B221" s="20"/>
      <c r="C221" s="20"/>
      <c r="D221" s="10"/>
    </row>
    <row r="222" spans="1:4" s="3" customFormat="1" ht="12.75">
      <c r="A222" s="62"/>
      <c r="B222" s="19"/>
      <c r="C222" s="19"/>
      <c r="D222" s="16"/>
    </row>
    <row r="223" spans="1:4" s="3" customFormat="1" ht="12.75">
      <c r="A223" s="62"/>
      <c r="B223" s="20"/>
      <c r="C223" s="20"/>
      <c r="D223" s="10"/>
    </row>
    <row r="224" spans="1:5" s="3" customFormat="1" ht="12.75">
      <c r="A224" s="61"/>
      <c r="B224" s="65"/>
      <c r="C224" s="65"/>
      <c r="D224" s="6"/>
      <c r="E224" s="15"/>
    </row>
    <row r="225" spans="1:4" s="3" customFormat="1" ht="12.75">
      <c r="A225" s="62"/>
      <c r="B225" s="21"/>
      <c r="C225" s="21"/>
      <c r="D225" s="27"/>
    </row>
    <row r="226" spans="1:4" s="3" customFormat="1" ht="12.75">
      <c r="A226" s="62"/>
      <c r="B226" s="19"/>
      <c r="C226" s="19"/>
      <c r="D226" s="15"/>
    </row>
    <row r="227" spans="1:4" s="3" customFormat="1" ht="12.75">
      <c r="A227" s="61"/>
      <c r="B227" s="65"/>
      <c r="C227" s="65"/>
      <c r="D227" s="29"/>
    </row>
    <row r="228" spans="1:4" s="3" customFormat="1" ht="12.75">
      <c r="A228" s="61"/>
      <c r="B228" s="64"/>
      <c r="C228" s="64"/>
      <c r="D228" s="1"/>
    </row>
    <row r="229" spans="1:4" s="3" customFormat="1" ht="12.75">
      <c r="A229" s="62"/>
      <c r="B229" s="64"/>
      <c r="C229" s="64"/>
      <c r="D229" s="10"/>
    </row>
    <row r="230" spans="1:4" s="3" customFormat="1" ht="12.75">
      <c r="A230" s="62"/>
      <c r="B230" s="19"/>
      <c r="C230" s="19"/>
      <c r="D230" s="15"/>
    </row>
    <row r="231" spans="1:4" s="3" customFormat="1" ht="12.75">
      <c r="A231" s="62"/>
      <c r="B231" s="19"/>
      <c r="C231" s="19"/>
      <c r="D231" s="15"/>
    </row>
    <row r="232" spans="1:4" s="3" customFormat="1" ht="12.75">
      <c r="A232" s="61"/>
      <c r="B232" s="20"/>
      <c r="C232" s="20"/>
      <c r="D232" s="11"/>
    </row>
    <row r="233" spans="1:4" s="31" customFormat="1" ht="18" customHeight="1">
      <c r="A233" s="475"/>
      <c r="B233" s="475"/>
      <c r="C233" s="475"/>
      <c r="D233" s="475"/>
    </row>
    <row r="234" spans="1:5" s="3" customFormat="1" ht="28.5" customHeight="1">
      <c r="A234" s="12"/>
      <c r="B234" s="17"/>
      <c r="C234" s="17"/>
      <c r="D234" s="343"/>
      <c r="E234" s="116"/>
    </row>
    <row r="235" spans="1:3" s="3" customFormat="1" ht="12.75">
      <c r="A235" s="61"/>
      <c r="B235" s="66"/>
      <c r="C235" s="66"/>
    </row>
    <row r="236" spans="1:4" s="3" customFormat="1" ht="12.75">
      <c r="A236" s="62"/>
      <c r="B236" s="67"/>
      <c r="C236" s="67"/>
      <c r="D236" s="2"/>
    </row>
    <row r="237" spans="1:4" s="3" customFormat="1" ht="12.75">
      <c r="A237" s="62"/>
      <c r="B237" s="67"/>
      <c r="C237" s="67"/>
      <c r="D237" s="2"/>
    </row>
    <row r="238" spans="1:4" s="3" customFormat="1" ht="17.25" customHeight="1">
      <c r="A238" s="62"/>
      <c r="B238" s="67"/>
      <c r="C238" s="67"/>
      <c r="D238" s="2"/>
    </row>
    <row r="239" spans="1:4" s="3" customFormat="1" ht="13.5" customHeight="1">
      <c r="A239" s="62"/>
      <c r="B239" s="67"/>
      <c r="C239" s="67"/>
      <c r="D239" s="2"/>
    </row>
    <row r="240" spans="1:4" s="3" customFormat="1" ht="12.75">
      <c r="A240" s="62"/>
      <c r="B240" s="67"/>
      <c r="C240" s="67"/>
      <c r="D240" s="2"/>
    </row>
    <row r="241" spans="1:3" s="3" customFormat="1" ht="12.75">
      <c r="A241" s="62"/>
      <c r="B241" s="66"/>
      <c r="C241" s="66"/>
    </row>
    <row r="242" spans="1:4" s="3" customFormat="1" ht="12.75">
      <c r="A242" s="62"/>
      <c r="B242" s="67"/>
      <c r="C242" s="67"/>
      <c r="D242" s="2"/>
    </row>
    <row r="243" spans="1:4" s="3" customFormat="1" ht="12.75">
      <c r="A243" s="62"/>
      <c r="B243" s="67"/>
      <c r="C243" s="67"/>
      <c r="D243" s="30"/>
    </row>
    <row r="244" spans="1:4" s="3" customFormat="1" ht="12.75">
      <c r="A244" s="62"/>
      <c r="B244" s="67"/>
      <c r="C244" s="67"/>
      <c r="D244" s="2"/>
    </row>
    <row r="245" spans="1:5" s="3" customFormat="1" ht="22.5" customHeight="1">
      <c r="A245" s="62"/>
      <c r="B245" s="67"/>
      <c r="C245" s="67"/>
      <c r="D245" s="342"/>
      <c r="E245" s="8"/>
    </row>
    <row r="246" spans="1:5" s="3" customFormat="1" ht="22.5" customHeight="1">
      <c r="A246" s="61"/>
      <c r="B246" s="19"/>
      <c r="C246" s="19"/>
      <c r="D246" s="341"/>
      <c r="E246" s="8"/>
    </row>
    <row r="247" spans="1:3" s="3" customFormat="1" ht="12.75">
      <c r="A247" s="61"/>
      <c r="B247" s="66"/>
      <c r="C247" s="66"/>
    </row>
    <row r="248" spans="1:3" s="3" customFormat="1" ht="12.75">
      <c r="A248" s="61"/>
      <c r="B248" s="66"/>
      <c r="C248" s="66"/>
    </row>
    <row r="249" spans="1:3" s="3" customFormat="1" ht="12.75">
      <c r="A249" s="61"/>
      <c r="B249" s="66"/>
      <c r="C249" s="66"/>
    </row>
    <row r="250" spans="1:3" s="3" customFormat="1" ht="12.75">
      <c r="A250" s="61"/>
      <c r="B250" s="66"/>
      <c r="C250" s="66"/>
    </row>
    <row r="251" spans="1:3" s="3" customFormat="1" ht="12.75">
      <c r="A251" s="61"/>
      <c r="B251" s="66"/>
      <c r="C251" s="66"/>
    </row>
    <row r="252" spans="1:3" s="3" customFormat="1" ht="12.75">
      <c r="A252" s="61"/>
      <c r="B252" s="66"/>
      <c r="C252" s="66"/>
    </row>
    <row r="253" spans="1:3" s="3" customFormat="1" ht="12.75">
      <c r="A253" s="61"/>
      <c r="B253" s="66"/>
      <c r="C253" s="66"/>
    </row>
    <row r="254" spans="1:3" s="3" customFormat="1" ht="12.75">
      <c r="A254" s="61"/>
      <c r="B254" s="66"/>
      <c r="C254" s="66"/>
    </row>
    <row r="255" spans="1:3" s="3" customFormat="1" ht="12.75">
      <c r="A255" s="61"/>
      <c r="B255" s="66"/>
      <c r="C255" s="66"/>
    </row>
    <row r="256" spans="1:3" s="3" customFormat="1" ht="12.75">
      <c r="A256" s="61"/>
      <c r="B256" s="66"/>
      <c r="C256" s="66"/>
    </row>
    <row r="257" spans="1:3" s="3" customFormat="1" ht="12.75">
      <c r="A257" s="61"/>
      <c r="B257" s="66"/>
      <c r="C257" s="66"/>
    </row>
    <row r="258" spans="1:3" s="3" customFormat="1" ht="12.75">
      <c r="A258" s="61"/>
      <c r="B258" s="66"/>
      <c r="C258" s="66"/>
    </row>
    <row r="259" spans="1:3" s="3" customFormat="1" ht="12.75">
      <c r="A259" s="61"/>
      <c r="B259" s="66"/>
      <c r="C259" s="66"/>
    </row>
    <row r="260" spans="1:3" s="3" customFormat="1" ht="12.75">
      <c r="A260" s="61"/>
      <c r="B260" s="66"/>
      <c r="C260" s="66"/>
    </row>
    <row r="261" spans="1:3" s="3" customFormat="1" ht="12.75">
      <c r="A261" s="61"/>
      <c r="B261" s="66"/>
      <c r="C261" s="66"/>
    </row>
    <row r="262" spans="1:3" s="3" customFormat="1" ht="12.75">
      <c r="A262" s="61"/>
      <c r="B262" s="66"/>
      <c r="C262" s="66"/>
    </row>
    <row r="263" spans="1:3" s="3" customFormat="1" ht="12.75">
      <c r="A263" s="61"/>
      <c r="B263" s="66"/>
      <c r="C263" s="66"/>
    </row>
    <row r="264" spans="1:3" s="3" customFormat="1" ht="12.75">
      <c r="A264" s="61"/>
      <c r="B264" s="66"/>
      <c r="C264" s="66"/>
    </row>
    <row r="265" spans="1:3" s="3" customFormat="1" ht="12.75">
      <c r="A265" s="61"/>
      <c r="B265" s="66"/>
      <c r="C265" s="66"/>
    </row>
    <row r="266" spans="1:3" s="3" customFormat="1" ht="12.75">
      <c r="A266" s="61"/>
      <c r="B266" s="66"/>
      <c r="C266" s="66"/>
    </row>
    <row r="267" spans="1:3" s="3" customFormat="1" ht="12.75">
      <c r="A267" s="61"/>
      <c r="B267" s="66"/>
      <c r="C267" s="66"/>
    </row>
    <row r="268" spans="1:3" s="3" customFormat="1" ht="12.75">
      <c r="A268" s="61"/>
      <c r="B268" s="66"/>
      <c r="C268" s="66"/>
    </row>
    <row r="269" spans="1:3" s="3" customFormat="1" ht="12.75">
      <c r="A269" s="61"/>
      <c r="B269" s="66"/>
      <c r="C269" s="66"/>
    </row>
    <row r="270" spans="1:3" s="3" customFormat="1" ht="12.75">
      <c r="A270" s="61"/>
      <c r="B270" s="66"/>
      <c r="C270" s="66"/>
    </row>
    <row r="271" spans="1:3" s="3" customFormat="1" ht="12.75">
      <c r="A271" s="61"/>
      <c r="B271" s="66"/>
      <c r="C271" s="66"/>
    </row>
    <row r="272" spans="1:3" s="3" customFormat="1" ht="12.75">
      <c r="A272" s="61"/>
      <c r="B272" s="66"/>
      <c r="C272" s="66"/>
    </row>
    <row r="273" spans="1:3" s="3" customFormat="1" ht="12.75">
      <c r="A273" s="61"/>
      <c r="B273" s="66"/>
      <c r="C273" s="66"/>
    </row>
    <row r="274" spans="1:3" s="3" customFormat="1" ht="12.75">
      <c r="A274" s="61"/>
      <c r="B274" s="66"/>
      <c r="C274" s="66"/>
    </row>
    <row r="275" spans="1:3" s="3" customFormat="1" ht="12.75">
      <c r="A275" s="61"/>
      <c r="B275" s="66"/>
      <c r="C275" s="66"/>
    </row>
    <row r="276" spans="1:3" s="3" customFormat="1" ht="12.75">
      <c r="A276" s="61"/>
      <c r="B276" s="66"/>
      <c r="C276" s="66"/>
    </row>
    <row r="277" spans="1:3" s="3" customFormat="1" ht="12.75">
      <c r="A277" s="61"/>
      <c r="B277" s="66"/>
      <c r="C277" s="66"/>
    </row>
    <row r="278" spans="1:3" s="3" customFormat="1" ht="12.75">
      <c r="A278" s="61"/>
      <c r="B278" s="66"/>
      <c r="C278" s="66"/>
    </row>
    <row r="279" spans="1:3" s="3" customFormat="1" ht="12.75">
      <c r="A279" s="61"/>
      <c r="B279" s="66"/>
      <c r="C279" s="66"/>
    </row>
    <row r="280" spans="1:3" s="3" customFormat="1" ht="12.75">
      <c r="A280" s="61"/>
      <c r="B280" s="66"/>
      <c r="C280" s="66"/>
    </row>
    <row r="281" spans="1:3" s="3" customFormat="1" ht="12.75">
      <c r="A281" s="61"/>
      <c r="B281" s="66"/>
      <c r="C281" s="66"/>
    </row>
    <row r="282" spans="1:3" s="3" customFormat="1" ht="12.75">
      <c r="A282" s="61"/>
      <c r="B282" s="66"/>
      <c r="C282" s="66"/>
    </row>
    <row r="283" spans="1:3" s="3" customFormat="1" ht="12.75">
      <c r="A283" s="61"/>
      <c r="B283" s="66"/>
      <c r="C283" s="66"/>
    </row>
    <row r="284" spans="1:3" s="3" customFormat="1" ht="12.75">
      <c r="A284" s="61"/>
      <c r="B284" s="66"/>
      <c r="C284" s="66"/>
    </row>
    <row r="285" spans="1:3" s="3" customFormat="1" ht="12.75">
      <c r="A285" s="61"/>
      <c r="B285" s="66"/>
      <c r="C285" s="66"/>
    </row>
    <row r="286" spans="1:3" s="3" customFormat="1" ht="12.75">
      <c r="A286" s="61"/>
      <c r="B286" s="66"/>
      <c r="C286" s="66"/>
    </row>
    <row r="287" spans="1:3" s="3" customFormat="1" ht="12.75">
      <c r="A287" s="61"/>
      <c r="B287" s="66"/>
      <c r="C287" s="66"/>
    </row>
    <row r="288" spans="1:3" s="3" customFormat="1" ht="12.75">
      <c r="A288" s="61"/>
      <c r="B288" s="66"/>
      <c r="C288" s="66"/>
    </row>
    <row r="289" spans="1:3" s="3" customFormat="1" ht="12.75">
      <c r="A289" s="61"/>
      <c r="B289" s="66"/>
      <c r="C289" s="66"/>
    </row>
    <row r="290" spans="1:3" s="3" customFormat="1" ht="12.75">
      <c r="A290" s="61"/>
      <c r="B290" s="66"/>
      <c r="C290" s="66"/>
    </row>
    <row r="291" spans="1:3" s="3" customFormat="1" ht="12.75">
      <c r="A291" s="61"/>
      <c r="B291" s="66"/>
      <c r="C291" s="66"/>
    </row>
    <row r="292" spans="1:3" s="3" customFormat="1" ht="12.75">
      <c r="A292" s="61"/>
      <c r="B292" s="66"/>
      <c r="C292" s="66"/>
    </row>
    <row r="293" spans="1:3" s="3" customFormat="1" ht="12.75">
      <c r="A293" s="61"/>
      <c r="B293" s="66"/>
      <c r="C293" s="66"/>
    </row>
    <row r="294" spans="1:3" s="3" customFormat="1" ht="12.75">
      <c r="A294" s="61"/>
      <c r="B294" s="66"/>
      <c r="C294" s="66"/>
    </row>
    <row r="295" spans="1:3" s="3" customFormat="1" ht="12.75">
      <c r="A295" s="61"/>
      <c r="B295" s="66"/>
      <c r="C295" s="66"/>
    </row>
    <row r="296" spans="1:3" s="3" customFormat="1" ht="12.75">
      <c r="A296" s="61"/>
      <c r="B296" s="66"/>
      <c r="C296" s="66"/>
    </row>
    <row r="297" spans="1:3" s="3" customFormat="1" ht="12.75">
      <c r="A297" s="61"/>
      <c r="B297" s="66"/>
      <c r="C297" s="66"/>
    </row>
    <row r="298" spans="1:3" s="3" customFormat="1" ht="12.75">
      <c r="A298" s="61"/>
      <c r="B298" s="66"/>
      <c r="C298" s="66"/>
    </row>
    <row r="299" spans="1:3" s="3" customFormat="1" ht="12.75">
      <c r="A299" s="61"/>
      <c r="B299" s="66"/>
      <c r="C299" s="66"/>
    </row>
    <row r="300" spans="1:3" s="3" customFormat="1" ht="12.75">
      <c r="A300" s="61"/>
      <c r="B300" s="66"/>
      <c r="C300" s="66"/>
    </row>
    <row r="301" spans="1:3" s="3" customFormat="1" ht="12.75">
      <c r="A301" s="61"/>
      <c r="B301" s="66"/>
      <c r="C301" s="66"/>
    </row>
    <row r="302" spans="1:3" s="3" customFormat="1" ht="12.75">
      <c r="A302" s="61"/>
      <c r="B302" s="66"/>
      <c r="C302" s="66"/>
    </row>
    <row r="303" spans="1:3" s="3" customFormat="1" ht="12.75">
      <c r="A303" s="61"/>
      <c r="B303" s="66"/>
      <c r="C303" s="66"/>
    </row>
    <row r="304" spans="1:3" s="3" customFormat="1" ht="12.75">
      <c r="A304" s="61"/>
      <c r="B304" s="66"/>
      <c r="C304" s="66"/>
    </row>
    <row r="305" spans="1:3" s="3" customFormat="1" ht="12.75">
      <c r="A305" s="61"/>
      <c r="B305" s="66"/>
      <c r="C305" s="66"/>
    </row>
    <row r="306" spans="1:3" s="3" customFormat="1" ht="12.75">
      <c r="A306" s="61"/>
      <c r="B306" s="66"/>
      <c r="C306" s="66"/>
    </row>
    <row r="307" spans="1:3" s="3" customFormat="1" ht="12.75">
      <c r="A307" s="61"/>
      <c r="B307" s="66"/>
      <c r="C307" s="66"/>
    </row>
    <row r="308" spans="1:3" s="3" customFormat="1" ht="12.75">
      <c r="A308" s="61"/>
      <c r="B308" s="66"/>
      <c r="C308" s="66"/>
    </row>
    <row r="309" spans="1:3" s="3" customFormat="1" ht="12.75">
      <c r="A309" s="61"/>
      <c r="B309" s="66"/>
      <c r="C309" s="66"/>
    </row>
    <row r="310" spans="1:3" s="3" customFormat="1" ht="12.75">
      <c r="A310" s="61"/>
      <c r="B310" s="66"/>
      <c r="C310" s="66"/>
    </row>
    <row r="311" spans="1:3" s="3" customFormat="1" ht="12.75">
      <c r="A311" s="61"/>
      <c r="B311" s="66"/>
      <c r="C311" s="66"/>
    </row>
    <row r="312" spans="1:3" s="3" customFormat="1" ht="12.75">
      <c r="A312" s="61"/>
      <c r="B312" s="66"/>
      <c r="C312" s="66"/>
    </row>
    <row r="313" spans="1:3" s="3" customFormat="1" ht="12.75">
      <c r="A313" s="61"/>
      <c r="B313" s="66"/>
      <c r="C313" s="66"/>
    </row>
    <row r="314" spans="1:3" s="3" customFormat="1" ht="12.75">
      <c r="A314" s="61"/>
      <c r="B314" s="66"/>
      <c r="C314" s="66"/>
    </row>
    <row r="315" spans="1:3" s="3" customFormat="1" ht="12.75">
      <c r="A315" s="61"/>
      <c r="B315" s="66"/>
      <c r="C315" s="66"/>
    </row>
    <row r="316" spans="1:3" s="3" customFormat="1" ht="12.75">
      <c r="A316" s="61"/>
      <c r="B316" s="66"/>
      <c r="C316" s="66"/>
    </row>
    <row r="317" spans="1:3" s="3" customFormat="1" ht="12.75">
      <c r="A317" s="61"/>
      <c r="B317" s="66"/>
      <c r="C317" s="66"/>
    </row>
    <row r="318" spans="1:3" s="3" customFormat="1" ht="12.75">
      <c r="A318" s="61"/>
      <c r="B318" s="66"/>
      <c r="C318" s="66"/>
    </row>
    <row r="319" spans="1:3" s="3" customFormat="1" ht="12.75">
      <c r="A319" s="61"/>
      <c r="B319" s="66"/>
      <c r="C319" s="66"/>
    </row>
    <row r="320" spans="1:3" s="3" customFormat="1" ht="12.75">
      <c r="A320" s="61"/>
      <c r="B320" s="66"/>
      <c r="C320" s="66"/>
    </row>
    <row r="321" spans="1:3" s="3" customFormat="1" ht="12.75">
      <c r="A321" s="61"/>
      <c r="B321" s="66"/>
      <c r="C321" s="66"/>
    </row>
    <row r="322" spans="1:3" s="3" customFormat="1" ht="12.75">
      <c r="A322" s="61"/>
      <c r="B322" s="66"/>
      <c r="C322" s="66"/>
    </row>
    <row r="323" spans="1:3" s="3" customFormat="1" ht="12.75">
      <c r="A323" s="61"/>
      <c r="B323" s="66"/>
      <c r="C323" s="66"/>
    </row>
    <row r="324" spans="1:3" s="3" customFormat="1" ht="12.75">
      <c r="A324" s="61"/>
      <c r="B324" s="66"/>
      <c r="C324" s="66"/>
    </row>
    <row r="325" spans="1:3" s="3" customFormat="1" ht="12.75">
      <c r="A325" s="61"/>
      <c r="B325" s="66"/>
      <c r="C325" s="66"/>
    </row>
    <row r="326" spans="1:3" s="3" customFormat="1" ht="12.75">
      <c r="A326" s="61"/>
      <c r="B326" s="66"/>
      <c r="C326" s="66"/>
    </row>
    <row r="327" spans="1:3" s="3" customFormat="1" ht="12.75">
      <c r="A327" s="61"/>
      <c r="B327" s="66"/>
      <c r="C327" s="66"/>
    </row>
    <row r="328" spans="1:3" s="3" customFormat="1" ht="12.75">
      <c r="A328" s="61"/>
      <c r="B328" s="66"/>
      <c r="C328" s="66"/>
    </row>
    <row r="329" spans="1:3" s="3" customFormat="1" ht="12.75">
      <c r="A329" s="61"/>
      <c r="B329" s="66"/>
      <c r="C329" s="66"/>
    </row>
    <row r="330" spans="1:3" s="3" customFormat="1" ht="12.75">
      <c r="A330" s="61"/>
      <c r="B330" s="66"/>
      <c r="C330" s="66"/>
    </row>
    <row r="331" spans="1:3" s="3" customFormat="1" ht="12.75">
      <c r="A331" s="61"/>
      <c r="B331" s="66"/>
      <c r="C331" s="66"/>
    </row>
    <row r="332" spans="1:3" s="3" customFormat="1" ht="12.75">
      <c r="A332" s="61"/>
      <c r="B332" s="66"/>
      <c r="C332" s="66"/>
    </row>
    <row r="333" spans="1:3" s="3" customFormat="1" ht="12.75">
      <c r="A333" s="61"/>
      <c r="B333" s="66"/>
      <c r="C333" s="66"/>
    </row>
    <row r="334" spans="1:3" s="3" customFormat="1" ht="12.75">
      <c r="A334" s="61"/>
      <c r="B334" s="66"/>
      <c r="C334" s="66"/>
    </row>
    <row r="335" spans="1:3" s="3" customFormat="1" ht="12.75">
      <c r="A335" s="61"/>
      <c r="B335" s="66"/>
      <c r="C335" s="66"/>
    </row>
    <row r="336" spans="1:3" s="3" customFormat="1" ht="12.75">
      <c r="A336" s="61"/>
      <c r="B336" s="66"/>
      <c r="C336" s="66"/>
    </row>
    <row r="337" spans="1:3" s="3" customFormat="1" ht="12.75">
      <c r="A337" s="61"/>
      <c r="B337" s="66"/>
      <c r="C337" s="66"/>
    </row>
    <row r="338" spans="1:3" s="3" customFormat="1" ht="12.75">
      <c r="A338" s="61"/>
      <c r="B338" s="66"/>
      <c r="C338" s="66"/>
    </row>
    <row r="339" spans="1:3" s="3" customFormat="1" ht="12.75">
      <c r="A339" s="61"/>
      <c r="B339" s="66"/>
      <c r="C339" s="66"/>
    </row>
    <row r="340" spans="1:3" s="3" customFormat="1" ht="12.75">
      <c r="A340" s="61"/>
      <c r="B340" s="66"/>
      <c r="C340" s="66"/>
    </row>
    <row r="341" spans="1:3" s="3" customFormat="1" ht="12.75">
      <c r="A341" s="61"/>
      <c r="B341" s="66"/>
      <c r="C341" s="66"/>
    </row>
    <row r="342" spans="1:3" s="3" customFormat="1" ht="12.75">
      <c r="A342" s="61"/>
      <c r="B342" s="66"/>
      <c r="C342" s="66"/>
    </row>
    <row r="343" spans="1:3" s="3" customFormat="1" ht="12.75">
      <c r="A343" s="61"/>
      <c r="B343" s="66"/>
      <c r="C343" s="66"/>
    </row>
    <row r="344" spans="1:3" s="3" customFormat="1" ht="12.75">
      <c r="A344" s="61"/>
      <c r="B344" s="66"/>
      <c r="C344" s="66"/>
    </row>
    <row r="345" spans="1:3" s="3" customFormat="1" ht="12.75">
      <c r="A345" s="61"/>
      <c r="B345" s="66"/>
      <c r="C345" s="66"/>
    </row>
    <row r="346" spans="1:3" s="3" customFormat="1" ht="12.75">
      <c r="A346" s="61"/>
      <c r="B346" s="66"/>
      <c r="C346" s="66"/>
    </row>
    <row r="347" spans="1:3" s="3" customFormat="1" ht="12.75">
      <c r="A347" s="61"/>
      <c r="B347" s="66"/>
      <c r="C347" s="66"/>
    </row>
    <row r="348" spans="1:3" s="3" customFormat="1" ht="12.75">
      <c r="A348" s="61"/>
      <c r="B348" s="66"/>
      <c r="C348" s="66"/>
    </row>
    <row r="349" spans="1:3" s="3" customFormat="1" ht="12.75">
      <c r="A349" s="61"/>
      <c r="B349" s="66"/>
      <c r="C349" s="66"/>
    </row>
    <row r="350" spans="1:3" s="3" customFormat="1" ht="12.75">
      <c r="A350" s="61"/>
      <c r="B350" s="66"/>
      <c r="C350" s="66"/>
    </row>
    <row r="351" spans="1:3" s="3" customFormat="1" ht="12.75">
      <c r="A351" s="61"/>
      <c r="B351" s="66"/>
      <c r="C351" s="66"/>
    </row>
    <row r="352" spans="1:3" s="3" customFormat="1" ht="12.75">
      <c r="A352" s="61"/>
      <c r="B352" s="66"/>
      <c r="C352" s="66"/>
    </row>
    <row r="353" spans="1:3" s="3" customFormat="1" ht="12.75">
      <c r="A353" s="61"/>
      <c r="B353" s="66"/>
      <c r="C353" s="66"/>
    </row>
    <row r="354" spans="1:3" s="3" customFormat="1" ht="12.75">
      <c r="A354" s="61"/>
      <c r="B354" s="66"/>
      <c r="C354" s="66"/>
    </row>
    <row r="355" spans="1:3" s="3" customFormat="1" ht="12.75">
      <c r="A355" s="61"/>
      <c r="B355" s="66"/>
      <c r="C355" s="66"/>
    </row>
    <row r="356" spans="1:3" s="3" customFormat="1" ht="12.75">
      <c r="A356" s="61"/>
      <c r="B356" s="66"/>
      <c r="C356" s="66"/>
    </row>
    <row r="357" spans="1:3" s="3" customFormat="1" ht="12.75">
      <c r="A357" s="61"/>
      <c r="B357" s="66"/>
      <c r="C357" s="66"/>
    </row>
    <row r="358" spans="1:3" s="3" customFormat="1" ht="12.75">
      <c r="A358" s="61"/>
      <c r="B358" s="66"/>
      <c r="C358" s="66"/>
    </row>
    <row r="359" spans="1:3" s="3" customFormat="1" ht="12.75">
      <c r="A359" s="61"/>
      <c r="B359" s="66"/>
      <c r="C359" s="66"/>
    </row>
    <row r="360" spans="1:3" s="3" customFormat="1" ht="12.75">
      <c r="A360" s="61"/>
      <c r="B360" s="66"/>
      <c r="C360" s="66"/>
    </row>
    <row r="361" spans="1:3" s="3" customFormat="1" ht="12.75">
      <c r="A361" s="61"/>
      <c r="B361" s="66"/>
      <c r="C361" s="66"/>
    </row>
    <row r="362" spans="1:3" s="3" customFormat="1" ht="12.75">
      <c r="A362" s="61"/>
      <c r="B362" s="66"/>
      <c r="C362" s="66"/>
    </row>
    <row r="363" spans="1:3" s="3" customFormat="1" ht="12.75">
      <c r="A363" s="61"/>
      <c r="B363" s="66"/>
      <c r="C363" s="66"/>
    </row>
    <row r="364" spans="1:3" s="3" customFormat="1" ht="12.75">
      <c r="A364" s="61"/>
      <c r="B364" s="66"/>
      <c r="C364" s="66"/>
    </row>
    <row r="365" spans="1:3" s="3" customFormat="1" ht="12.75">
      <c r="A365" s="61"/>
      <c r="B365" s="66"/>
      <c r="C365" s="66"/>
    </row>
    <row r="366" spans="1:3" s="3" customFormat="1" ht="12.75">
      <c r="A366" s="61"/>
      <c r="B366" s="66"/>
      <c r="C366" s="66"/>
    </row>
    <row r="367" spans="1:3" s="3" customFormat="1" ht="12.75">
      <c r="A367" s="61"/>
      <c r="B367" s="66"/>
      <c r="C367" s="66"/>
    </row>
    <row r="368" spans="1:3" s="3" customFormat="1" ht="12.75">
      <c r="A368" s="61"/>
      <c r="B368" s="66"/>
      <c r="C368" s="66"/>
    </row>
    <row r="369" spans="1:3" s="3" customFormat="1" ht="12.75">
      <c r="A369" s="61"/>
      <c r="B369" s="66"/>
      <c r="C369" s="66"/>
    </row>
    <row r="370" spans="1:3" s="3" customFormat="1" ht="12.75">
      <c r="A370" s="61"/>
      <c r="B370" s="66"/>
      <c r="C370" s="66"/>
    </row>
    <row r="371" spans="1:3" s="3" customFormat="1" ht="12.75">
      <c r="A371" s="61"/>
      <c r="B371" s="66"/>
      <c r="C371" s="66"/>
    </row>
    <row r="372" spans="1:3" s="3" customFormat="1" ht="12.75">
      <c r="A372" s="61"/>
      <c r="B372" s="66"/>
      <c r="C372" s="66"/>
    </row>
    <row r="373" spans="1:3" s="3" customFormat="1" ht="12.75">
      <c r="A373" s="61"/>
      <c r="B373" s="66"/>
      <c r="C373" s="66"/>
    </row>
    <row r="374" spans="1:3" s="3" customFormat="1" ht="12.75">
      <c r="A374" s="61"/>
      <c r="B374" s="66"/>
      <c r="C374" s="66"/>
    </row>
    <row r="375" spans="1:3" s="3" customFormat="1" ht="12.75">
      <c r="A375" s="61"/>
      <c r="B375" s="66"/>
      <c r="C375" s="66"/>
    </row>
    <row r="376" spans="1:3" s="3" customFormat="1" ht="12.75">
      <c r="A376" s="61"/>
      <c r="B376" s="66"/>
      <c r="C376" s="66"/>
    </row>
    <row r="377" spans="1:3" s="3" customFormat="1" ht="12.75">
      <c r="A377" s="61"/>
      <c r="B377" s="66"/>
      <c r="C377" s="66"/>
    </row>
    <row r="378" spans="1:3" s="3" customFormat="1" ht="12.75">
      <c r="A378" s="61"/>
      <c r="B378" s="66"/>
      <c r="C378" s="66"/>
    </row>
    <row r="379" spans="1:3" s="3" customFormat="1" ht="12.75">
      <c r="A379" s="61"/>
      <c r="B379" s="66"/>
      <c r="C379" s="66"/>
    </row>
    <row r="380" spans="1:3" s="3" customFormat="1" ht="12.75">
      <c r="A380" s="61"/>
      <c r="B380" s="66"/>
      <c r="C380" s="66"/>
    </row>
    <row r="381" spans="1:3" s="3" customFormat="1" ht="12.75">
      <c r="A381" s="61"/>
      <c r="B381" s="66"/>
      <c r="C381" s="66"/>
    </row>
    <row r="382" spans="1:3" s="3" customFormat="1" ht="12.75">
      <c r="A382" s="61"/>
      <c r="B382" s="66"/>
      <c r="C382" s="66"/>
    </row>
    <row r="383" spans="1:3" s="3" customFormat="1" ht="12.75">
      <c r="A383" s="61"/>
      <c r="B383" s="66"/>
      <c r="C383" s="66"/>
    </row>
    <row r="384" spans="1:3" s="3" customFormat="1" ht="12.75">
      <c r="A384" s="61"/>
      <c r="B384" s="66"/>
      <c r="C384" s="66"/>
    </row>
    <row r="385" spans="1:3" s="3" customFormat="1" ht="12.75">
      <c r="A385" s="61"/>
      <c r="B385" s="66"/>
      <c r="C385" s="66"/>
    </row>
    <row r="386" spans="1:3" s="3" customFormat="1" ht="12.75">
      <c r="A386" s="61"/>
      <c r="B386" s="66"/>
      <c r="C386" s="66"/>
    </row>
    <row r="387" spans="1:3" s="3" customFormat="1" ht="12.75">
      <c r="A387" s="61"/>
      <c r="B387" s="66"/>
      <c r="C387" s="66"/>
    </row>
    <row r="388" spans="1:3" s="3" customFormat="1" ht="12.75">
      <c r="A388" s="61"/>
      <c r="B388" s="66"/>
      <c r="C388" s="66"/>
    </row>
    <row r="389" spans="1:3" s="3" customFormat="1" ht="12.75">
      <c r="A389" s="61"/>
      <c r="B389" s="66"/>
      <c r="C389" s="66"/>
    </row>
    <row r="390" spans="1:3" s="3" customFormat="1" ht="12.75">
      <c r="A390" s="61"/>
      <c r="B390" s="66"/>
      <c r="C390" s="66"/>
    </row>
    <row r="391" spans="1:3" s="3" customFormat="1" ht="12.75">
      <c r="A391" s="61"/>
      <c r="B391" s="66"/>
      <c r="C391" s="66"/>
    </row>
    <row r="392" spans="1:3" s="3" customFormat="1" ht="12.75">
      <c r="A392" s="61"/>
      <c r="B392" s="66"/>
      <c r="C392" s="66"/>
    </row>
    <row r="393" spans="1:3" s="3" customFormat="1" ht="12.75">
      <c r="A393" s="61"/>
      <c r="B393" s="66"/>
      <c r="C393" s="66"/>
    </row>
    <row r="394" spans="1:3" s="3" customFormat="1" ht="12.75">
      <c r="A394" s="61"/>
      <c r="B394" s="66"/>
      <c r="C394" s="66"/>
    </row>
    <row r="395" spans="1:3" s="3" customFormat="1" ht="12.75">
      <c r="A395" s="61"/>
      <c r="B395" s="66"/>
      <c r="C395" s="66"/>
    </row>
    <row r="396" spans="1:3" s="3" customFormat="1" ht="12.75">
      <c r="A396" s="61"/>
      <c r="B396" s="66"/>
      <c r="C396" s="66"/>
    </row>
    <row r="397" spans="1:3" s="3" customFormat="1" ht="12.75">
      <c r="A397" s="61"/>
      <c r="B397" s="66"/>
      <c r="C397" s="66"/>
    </row>
    <row r="398" spans="1:3" s="3" customFormat="1" ht="12.75">
      <c r="A398" s="61"/>
      <c r="B398" s="66"/>
      <c r="C398" s="66"/>
    </row>
    <row r="399" spans="1:3" s="3" customFormat="1" ht="12.75">
      <c r="A399" s="61"/>
      <c r="B399" s="66"/>
      <c r="C399" s="66"/>
    </row>
    <row r="400" spans="1:3" s="3" customFormat="1" ht="12.75">
      <c r="A400" s="61"/>
      <c r="B400" s="66"/>
      <c r="C400" s="66"/>
    </row>
    <row r="401" spans="1:3" s="3" customFormat="1" ht="12.75">
      <c r="A401" s="61"/>
      <c r="B401" s="66"/>
      <c r="C401" s="66"/>
    </row>
    <row r="402" spans="1:3" s="3" customFormat="1" ht="12.75">
      <c r="A402" s="61"/>
      <c r="B402" s="66"/>
      <c r="C402" s="66"/>
    </row>
    <row r="403" spans="1:3" s="3" customFormat="1" ht="12.75">
      <c r="A403" s="61"/>
      <c r="B403" s="66"/>
      <c r="C403" s="66"/>
    </row>
    <row r="404" spans="1:3" s="3" customFormat="1" ht="12.75">
      <c r="A404" s="61"/>
      <c r="B404" s="66"/>
      <c r="C404" s="66"/>
    </row>
    <row r="405" spans="1:3" s="3" customFormat="1" ht="12.75">
      <c r="A405" s="61"/>
      <c r="B405" s="66"/>
      <c r="C405" s="66"/>
    </row>
    <row r="406" spans="1:3" s="3" customFormat="1" ht="12.75">
      <c r="A406" s="61"/>
      <c r="B406" s="66"/>
      <c r="C406" s="66"/>
    </row>
    <row r="407" spans="1:3" s="3" customFormat="1" ht="12.75">
      <c r="A407" s="61"/>
      <c r="B407" s="66"/>
      <c r="C407" s="66"/>
    </row>
    <row r="408" spans="1:3" s="3" customFormat="1" ht="12.75">
      <c r="A408" s="61"/>
      <c r="B408" s="66"/>
      <c r="C408" s="66"/>
    </row>
    <row r="409" spans="1:3" s="3" customFormat="1" ht="12.75">
      <c r="A409" s="61"/>
      <c r="B409" s="66"/>
      <c r="C409" s="66"/>
    </row>
    <row r="410" spans="1:3" s="3" customFormat="1" ht="12.75">
      <c r="A410" s="61"/>
      <c r="B410" s="66"/>
      <c r="C410" s="66"/>
    </row>
    <row r="411" spans="1:3" s="3" customFormat="1" ht="12.75">
      <c r="A411" s="61"/>
      <c r="B411" s="66"/>
      <c r="C411" s="66"/>
    </row>
    <row r="412" spans="1:3" s="3" customFormat="1" ht="12.75">
      <c r="A412" s="61"/>
      <c r="B412" s="66"/>
      <c r="C412" s="66"/>
    </row>
    <row r="413" spans="1:3" s="3" customFormat="1" ht="12.75">
      <c r="A413" s="61"/>
      <c r="B413" s="66"/>
      <c r="C413" s="66"/>
    </row>
    <row r="414" spans="1:3" s="3" customFormat="1" ht="12.75">
      <c r="A414" s="61"/>
      <c r="B414" s="66"/>
      <c r="C414" s="66"/>
    </row>
    <row r="415" spans="1:3" s="3" customFormat="1" ht="12.75">
      <c r="A415" s="61"/>
      <c r="B415" s="66"/>
      <c r="C415" s="66"/>
    </row>
    <row r="416" spans="1:3" s="3" customFormat="1" ht="12.75">
      <c r="A416" s="61"/>
      <c r="B416" s="66"/>
      <c r="C416" s="66"/>
    </row>
    <row r="417" spans="1:3" s="3" customFormat="1" ht="12.75">
      <c r="A417" s="61"/>
      <c r="B417" s="66"/>
      <c r="C417" s="66"/>
    </row>
    <row r="418" spans="1:3" s="3" customFormat="1" ht="12.75">
      <c r="A418" s="61"/>
      <c r="B418" s="66"/>
      <c r="C418" s="66"/>
    </row>
    <row r="419" spans="1:3" s="3" customFormat="1" ht="12.75">
      <c r="A419" s="61"/>
      <c r="B419" s="66"/>
      <c r="C419" s="66"/>
    </row>
    <row r="420" spans="1:3" s="3" customFormat="1" ht="12.75">
      <c r="A420" s="61"/>
      <c r="B420" s="66"/>
      <c r="C420" s="66"/>
    </row>
    <row r="421" spans="1:3" s="3" customFormat="1" ht="12.75">
      <c r="A421" s="61"/>
      <c r="B421" s="66"/>
      <c r="C421" s="66"/>
    </row>
    <row r="422" spans="1:3" s="3" customFormat="1" ht="12.75">
      <c r="A422" s="61"/>
      <c r="B422" s="66"/>
      <c r="C422" s="66"/>
    </row>
    <row r="423" spans="1:3" s="3" customFormat="1" ht="12.75">
      <c r="A423" s="61"/>
      <c r="B423" s="66"/>
      <c r="C423" s="66"/>
    </row>
    <row r="424" spans="1:3" s="3" customFormat="1" ht="12.75">
      <c r="A424" s="61"/>
      <c r="B424" s="66"/>
      <c r="C424" s="66"/>
    </row>
    <row r="425" spans="1:3" s="3" customFormat="1" ht="12.75">
      <c r="A425" s="61"/>
      <c r="B425" s="66"/>
      <c r="C425" s="66"/>
    </row>
    <row r="426" spans="1:3" s="3" customFormat="1" ht="12.75">
      <c r="A426" s="61"/>
      <c r="B426" s="66"/>
      <c r="C426" s="66"/>
    </row>
    <row r="427" spans="1:3" s="3" customFormat="1" ht="12.75">
      <c r="A427" s="61"/>
      <c r="B427" s="66"/>
      <c r="C427" s="66"/>
    </row>
    <row r="428" spans="1:3" s="3" customFormat="1" ht="12.75">
      <c r="A428" s="61"/>
      <c r="B428" s="66"/>
      <c r="C428" s="66"/>
    </row>
    <row r="429" spans="1:3" s="3" customFormat="1" ht="12.75">
      <c r="A429" s="61"/>
      <c r="B429" s="66"/>
      <c r="C429" s="66"/>
    </row>
    <row r="430" spans="1:3" s="3" customFormat="1" ht="12.75">
      <c r="A430" s="61"/>
      <c r="B430" s="66"/>
      <c r="C430" s="66"/>
    </row>
    <row r="431" spans="1:3" s="3" customFormat="1" ht="12.75">
      <c r="A431" s="61"/>
      <c r="B431" s="66"/>
      <c r="C431" s="66"/>
    </row>
    <row r="432" spans="1:3" s="3" customFormat="1" ht="12.75">
      <c r="A432" s="61"/>
      <c r="B432" s="66"/>
      <c r="C432" s="66"/>
    </row>
    <row r="433" spans="1:3" s="3" customFormat="1" ht="12.75">
      <c r="A433" s="61"/>
      <c r="B433" s="66"/>
      <c r="C433" s="66"/>
    </row>
    <row r="434" spans="1:3" s="3" customFormat="1" ht="12.75">
      <c r="A434" s="61"/>
      <c r="B434" s="66"/>
      <c r="C434" s="66"/>
    </row>
    <row r="435" spans="1:3" s="3" customFormat="1" ht="12.75">
      <c r="A435" s="61"/>
      <c r="B435" s="66"/>
      <c r="C435" s="66"/>
    </row>
    <row r="436" spans="1:3" s="3" customFormat="1" ht="12.75">
      <c r="A436" s="61"/>
      <c r="B436" s="66"/>
      <c r="C436" s="66"/>
    </row>
    <row r="437" spans="1:3" s="3" customFormat="1" ht="12.75">
      <c r="A437" s="61"/>
      <c r="B437" s="66"/>
      <c r="C437" s="66"/>
    </row>
    <row r="438" spans="1:3" s="3" customFormat="1" ht="12.75">
      <c r="A438" s="61"/>
      <c r="B438" s="66"/>
      <c r="C438" s="66"/>
    </row>
    <row r="439" spans="1:3" s="3" customFormat="1" ht="12.75">
      <c r="A439" s="61"/>
      <c r="B439" s="66"/>
      <c r="C439" s="66"/>
    </row>
    <row r="440" spans="1:3" s="3" customFormat="1" ht="12.75">
      <c r="A440" s="61"/>
      <c r="B440" s="66"/>
      <c r="C440" s="66"/>
    </row>
    <row r="441" spans="1:3" s="3" customFormat="1" ht="12.75">
      <c r="A441" s="61"/>
      <c r="B441" s="66"/>
      <c r="C441" s="66"/>
    </row>
    <row r="442" spans="1:3" s="3" customFormat="1" ht="12.75">
      <c r="A442" s="61"/>
      <c r="B442" s="66"/>
      <c r="C442" s="66"/>
    </row>
    <row r="443" spans="1:3" s="3" customFormat="1" ht="12.75">
      <c r="A443" s="61"/>
      <c r="B443" s="66"/>
      <c r="C443" s="66"/>
    </row>
    <row r="444" spans="1:3" s="3" customFormat="1" ht="12.75">
      <c r="A444" s="61"/>
      <c r="B444" s="66"/>
      <c r="C444" s="66"/>
    </row>
    <row r="445" spans="1:3" s="3" customFormat="1" ht="12.75">
      <c r="A445" s="61"/>
      <c r="B445" s="66"/>
      <c r="C445" s="66"/>
    </row>
    <row r="446" spans="1:3" s="3" customFormat="1" ht="12.75">
      <c r="A446" s="61"/>
      <c r="B446" s="66"/>
      <c r="C446" s="66"/>
    </row>
    <row r="447" spans="1:3" s="3" customFormat="1" ht="12.75">
      <c r="A447" s="61"/>
      <c r="B447" s="66"/>
      <c r="C447" s="66"/>
    </row>
    <row r="448" spans="1:3" s="3" customFormat="1" ht="12.75">
      <c r="A448" s="61"/>
      <c r="B448" s="66"/>
      <c r="C448" s="66"/>
    </row>
    <row r="449" spans="1:3" s="3" customFormat="1" ht="12.75">
      <c r="A449" s="61"/>
      <c r="B449" s="66"/>
      <c r="C449" s="66"/>
    </row>
    <row r="450" spans="1:3" s="3" customFormat="1" ht="12.75">
      <c r="A450" s="61"/>
      <c r="B450" s="66"/>
      <c r="C450" s="66"/>
    </row>
    <row r="451" spans="1:3" s="3" customFormat="1" ht="12.75">
      <c r="A451" s="61"/>
      <c r="B451" s="66"/>
      <c r="C451" s="66"/>
    </row>
    <row r="452" spans="1:3" s="3" customFormat="1" ht="12.75">
      <c r="A452" s="61"/>
      <c r="B452" s="66"/>
      <c r="C452" s="66"/>
    </row>
    <row r="453" spans="1:3" s="3" customFormat="1" ht="12.75">
      <c r="A453" s="61"/>
      <c r="B453" s="66"/>
      <c r="C453" s="66"/>
    </row>
    <row r="454" spans="1:3" s="3" customFormat="1" ht="12.75">
      <c r="A454" s="61"/>
      <c r="B454" s="66"/>
      <c r="C454" s="66"/>
    </row>
    <row r="455" spans="1:3" s="3" customFormat="1" ht="12.75">
      <c r="A455" s="61"/>
      <c r="B455" s="66"/>
      <c r="C455" s="66"/>
    </row>
    <row r="456" spans="1:3" s="3" customFormat="1" ht="12.75">
      <c r="A456" s="61"/>
      <c r="B456" s="66"/>
      <c r="C456" s="66"/>
    </row>
    <row r="457" spans="1:3" s="3" customFormat="1" ht="12.75">
      <c r="A457" s="61"/>
      <c r="B457" s="66"/>
      <c r="C457" s="66"/>
    </row>
    <row r="458" spans="1:3" s="3" customFormat="1" ht="12.75">
      <c r="A458" s="61"/>
      <c r="B458" s="66"/>
      <c r="C458" s="66"/>
    </row>
    <row r="459" spans="1:3" s="3" customFormat="1" ht="12.75">
      <c r="A459" s="61"/>
      <c r="B459" s="66"/>
      <c r="C459" s="66"/>
    </row>
    <row r="460" spans="1:3" s="3" customFormat="1" ht="12.75">
      <c r="A460" s="61"/>
      <c r="B460" s="66"/>
      <c r="C460" s="66"/>
    </row>
    <row r="461" spans="1:3" s="3" customFormat="1" ht="12.75">
      <c r="A461" s="61"/>
      <c r="B461" s="66"/>
      <c r="C461" s="66"/>
    </row>
    <row r="462" spans="1:3" s="3" customFormat="1" ht="12.75">
      <c r="A462" s="61"/>
      <c r="B462" s="66"/>
      <c r="C462" s="66"/>
    </row>
    <row r="463" spans="1:3" s="3" customFormat="1" ht="12.75">
      <c r="A463" s="61"/>
      <c r="B463" s="66"/>
      <c r="C463" s="66"/>
    </row>
    <row r="464" spans="1:3" s="3" customFormat="1" ht="12.75">
      <c r="A464" s="61"/>
      <c r="B464" s="66"/>
      <c r="C464" s="66"/>
    </row>
    <row r="465" spans="1:3" s="3" customFormat="1" ht="12.75">
      <c r="A465" s="61"/>
      <c r="B465" s="66"/>
      <c r="C465" s="66"/>
    </row>
    <row r="466" spans="1:3" s="3" customFormat="1" ht="12.75">
      <c r="A466" s="61"/>
      <c r="B466" s="66"/>
      <c r="C466" s="66"/>
    </row>
    <row r="467" spans="1:3" s="3" customFormat="1" ht="12.75">
      <c r="A467" s="61"/>
      <c r="B467" s="66"/>
      <c r="C467" s="66"/>
    </row>
    <row r="468" spans="1:3" s="3" customFormat="1" ht="12.75">
      <c r="A468" s="61"/>
      <c r="B468" s="66"/>
      <c r="C468" s="66"/>
    </row>
    <row r="469" spans="1:3" s="3" customFormat="1" ht="12.75">
      <c r="A469" s="61"/>
      <c r="B469" s="66"/>
      <c r="C469" s="66"/>
    </row>
    <row r="470" spans="1:3" s="3" customFormat="1" ht="12.75">
      <c r="A470" s="61"/>
      <c r="B470" s="66"/>
      <c r="C470" s="66"/>
    </row>
    <row r="471" spans="1:3" s="3" customFormat="1" ht="12.75">
      <c r="A471" s="61"/>
      <c r="B471" s="66"/>
      <c r="C471" s="66"/>
    </row>
    <row r="472" spans="1:3" s="3" customFormat="1" ht="12.75">
      <c r="A472" s="61"/>
      <c r="B472" s="66"/>
      <c r="C472" s="66"/>
    </row>
  </sheetData>
  <sheetProtection/>
  <mergeCells count="5">
    <mergeCell ref="A233:D233"/>
    <mergeCell ref="A1:I1"/>
    <mergeCell ref="A2:I2"/>
    <mergeCell ref="A3:D3"/>
    <mergeCell ref="A4:D4"/>
  </mergeCells>
  <printOptions horizontalCentered="1"/>
  <pageMargins left="0.2362204724409449" right="0.15748031496062992" top="0.15748031496062992" bottom="0.15748031496062992" header="1.220472440944882" footer="0.15748031496062992"/>
  <pageSetup firstPageNumber="2" useFirstPageNumber="1" fitToHeight="0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"/>
  <sheetViews>
    <sheetView zoomScalePageLayoutView="0" workbookViewId="0" topLeftCell="A2">
      <selection activeCell="G15" sqref="G15"/>
    </sheetView>
  </sheetViews>
  <sheetFormatPr defaultColWidth="11.421875" defaultRowHeight="12.75"/>
  <cols>
    <col min="1" max="1" width="5.57421875" style="39" customWidth="1"/>
    <col min="2" max="2" width="6.140625" style="40" bestFit="1" customWidth="1"/>
    <col min="3" max="3" width="46.28125" style="0" customWidth="1"/>
    <col min="4" max="4" width="15.421875" style="0" bestFit="1" customWidth="1"/>
    <col min="5" max="5" width="15.421875" style="97" bestFit="1" customWidth="1"/>
    <col min="6" max="6" width="15.421875" style="0" bestFit="1" customWidth="1"/>
    <col min="7" max="8" width="8.421875" style="0" customWidth="1"/>
  </cols>
  <sheetData>
    <row r="1" spans="1:8" ht="35.25" customHeight="1">
      <c r="A1" s="482" t="s">
        <v>232</v>
      </c>
      <c r="B1" s="482"/>
      <c r="C1" s="482"/>
      <c r="D1" s="482"/>
      <c r="E1" s="482"/>
      <c r="F1" s="482"/>
      <c r="G1" s="482"/>
      <c r="H1" s="482"/>
    </row>
    <row r="2" spans="1:8" s="3" customFormat="1" ht="27.75" customHeight="1">
      <c r="A2" s="483" t="s">
        <v>224</v>
      </c>
      <c r="B2" s="483"/>
      <c r="C2" s="483"/>
      <c r="D2" s="134" t="s">
        <v>291</v>
      </c>
      <c r="E2" s="141" t="s">
        <v>293</v>
      </c>
      <c r="F2" s="119" t="s">
        <v>292</v>
      </c>
      <c r="G2" s="136" t="s">
        <v>221</v>
      </c>
      <c r="H2" s="124" t="s">
        <v>221</v>
      </c>
    </row>
    <row r="3" spans="1:8" s="3" customFormat="1" ht="12" customHeight="1">
      <c r="A3" s="479">
        <v>1</v>
      </c>
      <c r="B3" s="480"/>
      <c r="C3" s="481"/>
      <c r="D3" s="132">
        <v>2</v>
      </c>
      <c r="E3" s="143">
        <v>3</v>
      </c>
      <c r="F3" s="133">
        <v>4</v>
      </c>
      <c r="G3" s="133" t="s">
        <v>222</v>
      </c>
      <c r="H3" s="125" t="s">
        <v>223</v>
      </c>
    </row>
    <row r="4" spans="1:8" s="3" customFormat="1" ht="21" customHeight="1" hidden="1">
      <c r="A4" s="402"/>
      <c r="B4" s="402"/>
      <c r="C4" s="403" t="s">
        <v>200</v>
      </c>
      <c r="D4" s="404">
        <f>D5+D81</f>
        <v>16814508347</v>
      </c>
      <c r="E4" s="404">
        <f>E5+E81</f>
        <v>32257702000</v>
      </c>
      <c r="F4" s="404">
        <f>F5+F81</f>
        <v>16357038017</v>
      </c>
      <c r="G4" s="405">
        <f>F4/D4*100</f>
        <v>97.27931188614491</v>
      </c>
      <c r="H4" s="405">
        <f>F4/E4*100</f>
        <v>50.707387702323004</v>
      </c>
    </row>
    <row r="5" spans="1:8" s="3" customFormat="1" ht="23.25" customHeight="1">
      <c r="A5" s="212">
        <v>3</v>
      </c>
      <c r="B5" s="216"/>
      <c r="C5" s="232" t="s">
        <v>52</v>
      </c>
      <c r="D5" s="187">
        <f>D6+D17+D50+D61+D69</f>
        <v>16810628757</v>
      </c>
      <c r="E5" s="187">
        <f>E6+E17+E50+E57+E61+E69</f>
        <v>32107768000</v>
      </c>
      <c r="F5" s="187">
        <f>F6+F17+F50+F57+F61+F69</f>
        <v>16342750289</v>
      </c>
      <c r="G5" s="188">
        <f aca="true" t="shared" si="0" ref="G5:G73">F5/D5*100</f>
        <v>97.21676996879029</v>
      </c>
      <c r="H5" s="188">
        <f aca="true" t="shared" si="1" ref="H5:H74">F5/E5*100</f>
        <v>50.89967726501574</v>
      </c>
    </row>
    <row r="6" spans="1:8" s="3" customFormat="1" ht="17.25" customHeight="1">
      <c r="A6" s="212">
        <v>31</v>
      </c>
      <c r="B6" s="217"/>
      <c r="C6" s="236" t="s">
        <v>53</v>
      </c>
      <c r="D6" s="187">
        <f>D7+D11+D13</f>
        <v>142777654</v>
      </c>
      <c r="E6" s="187">
        <f>E7+E11+E13</f>
        <v>302790000</v>
      </c>
      <c r="F6" s="187">
        <f>F7+F11+F13</f>
        <v>151999515</v>
      </c>
      <c r="G6" s="188">
        <f t="shared" si="0"/>
        <v>106.45889657214846</v>
      </c>
      <c r="H6" s="188">
        <f t="shared" si="1"/>
        <v>50.19964827107897</v>
      </c>
    </row>
    <row r="7" spans="1:8" s="3" customFormat="1" ht="17.25" customHeight="1">
      <c r="A7" s="212">
        <v>311</v>
      </c>
      <c r="B7" s="217"/>
      <c r="C7" s="189" t="s">
        <v>54</v>
      </c>
      <c r="D7" s="187">
        <f>SUM(D8:D10)</f>
        <v>121424192</v>
      </c>
      <c r="E7" s="187">
        <f>SUM(E8:E10)</f>
        <v>249920000</v>
      </c>
      <c r="F7" s="187">
        <f>SUM(F8:F10)</f>
        <v>126787825</v>
      </c>
      <c r="G7" s="188">
        <f t="shared" si="0"/>
        <v>104.41726884211016</v>
      </c>
      <c r="H7" s="188">
        <f t="shared" si="1"/>
        <v>50.73136403649168</v>
      </c>
    </row>
    <row r="8" spans="1:8" s="3" customFormat="1" ht="17.25" customHeight="1">
      <c r="A8" s="213"/>
      <c r="B8" s="218">
        <v>3111</v>
      </c>
      <c r="C8" s="237" t="s">
        <v>55</v>
      </c>
      <c r="D8" s="190">
        <f>'posebni dio'!C80+'posebni dio'!C227+'posebni dio'!C292+'posebni dio'!C318+'posebni dio'!C336+'posebni dio'!C352+'posebni dio'!C387+'posebni dio'!C403+'posebni dio'!C448+'posebni dio'!C425+'posebni dio'!C460+'posebni dio'!C477+'posebni dio'!C494+'posebni dio'!C511</f>
        <v>104904057</v>
      </c>
      <c r="E8" s="191">
        <f>'posebni dio'!D80+'posebni dio'!D227+'posebni dio'!D292+'posebni dio'!D318+'posebni dio'!D336+'posebni dio'!D352+'posebni dio'!D387+'posebni dio'!D403+'posebni dio'!D448+'posebni dio'!D425+'posebni dio'!D460+'posebni dio'!D477+'posebni dio'!D494+'posebni dio'!D511</f>
        <v>217020000</v>
      </c>
      <c r="F8" s="190">
        <f>'posebni dio'!E80+'posebni dio'!E227+'posebni dio'!E292+'posebni dio'!E318+'posebni dio'!E336+'posebni dio'!E352+'posebni dio'!E387+'posebni dio'!E403+'posebni dio'!E448+'posebni dio'!E425+'posebni dio'!E460+'posebni dio'!E477+'posebni dio'!E494+'posebni dio'!E511</f>
        <v>110398670</v>
      </c>
      <c r="G8" s="192">
        <f t="shared" si="0"/>
        <v>105.23775071921193</v>
      </c>
      <c r="H8" s="193">
        <f t="shared" si="1"/>
        <v>50.87027462906645</v>
      </c>
    </row>
    <row r="9" spans="1:8" s="3" customFormat="1" ht="17.25" customHeight="1">
      <c r="A9" s="213"/>
      <c r="B9" s="218">
        <v>3113</v>
      </c>
      <c r="C9" s="237" t="s">
        <v>56</v>
      </c>
      <c r="D9" s="190">
        <f>'posebni dio'!C81+'posebni dio'!C228</f>
        <v>914814</v>
      </c>
      <c r="E9" s="191">
        <f>'posebni dio'!D81+'posebni dio'!D228</f>
        <v>1200000</v>
      </c>
      <c r="F9" s="190">
        <f>'posebni dio'!E81+'posebni dio'!E228</f>
        <v>671548</v>
      </c>
      <c r="G9" s="192">
        <f t="shared" si="0"/>
        <v>73.408146355434</v>
      </c>
      <c r="H9" s="193">
        <f t="shared" si="1"/>
        <v>55.96233333333333</v>
      </c>
    </row>
    <row r="10" spans="1:8" s="3" customFormat="1" ht="17.25" customHeight="1">
      <c r="A10" s="213"/>
      <c r="B10" s="218">
        <v>3114</v>
      </c>
      <c r="C10" s="237" t="s">
        <v>131</v>
      </c>
      <c r="D10" s="190">
        <f>'posebni dio'!C82+'posebni dio'!C229</f>
        <v>15605321</v>
      </c>
      <c r="E10" s="191">
        <f>'posebni dio'!D82+'posebni dio'!D229</f>
        <v>31700000</v>
      </c>
      <c r="F10" s="190">
        <f>'posebni dio'!E82+'posebni dio'!E229</f>
        <v>15717607</v>
      </c>
      <c r="G10" s="192">
        <f t="shared" si="0"/>
        <v>100.71953662471923</v>
      </c>
      <c r="H10" s="193">
        <f t="shared" si="1"/>
        <v>49.58235646687697</v>
      </c>
    </row>
    <row r="11" spans="1:8" s="3" customFormat="1" ht="17.25" customHeight="1">
      <c r="A11" s="212">
        <v>312</v>
      </c>
      <c r="B11" s="216"/>
      <c r="C11" s="215" t="s">
        <v>57</v>
      </c>
      <c r="D11" s="187">
        <f>D12</f>
        <v>2386072</v>
      </c>
      <c r="E11" s="187">
        <f>E12</f>
        <v>12090000</v>
      </c>
      <c r="F11" s="187">
        <f>F12</f>
        <v>5511679</v>
      </c>
      <c r="G11" s="188">
        <f t="shared" si="0"/>
        <v>230.99382583593453</v>
      </c>
      <c r="H11" s="188">
        <f t="shared" si="1"/>
        <v>45.588742762613734</v>
      </c>
    </row>
    <row r="12" spans="1:8" s="3" customFormat="1" ht="17.25" customHeight="1">
      <c r="A12" s="213"/>
      <c r="B12" s="218">
        <v>3121</v>
      </c>
      <c r="C12" s="237" t="s">
        <v>57</v>
      </c>
      <c r="D12" s="190">
        <f>'posebni dio'!C84+'posebni dio'!C231</f>
        <v>2386072</v>
      </c>
      <c r="E12" s="191">
        <f>'posebni dio'!D84+'posebni dio'!D231</f>
        <v>12090000</v>
      </c>
      <c r="F12" s="190">
        <f>'posebni dio'!E84+'posebni dio'!E231</f>
        <v>5511679</v>
      </c>
      <c r="G12" s="192">
        <f t="shared" si="0"/>
        <v>230.99382583593453</v>
      </c>
      <c r="H12" s="193">
        <f t="shared" si="1"/>
        <v>45.588742762613734</v>
      </c>
    </row>
    <row r="13" spans="1:8" s="3" customFormat="1" ht="17.25" customHeight="1">
      <c r="A13" s="212">
        <v>313</v>
      </c>
      <c r="B13" s="216"/>
      <c r="C13" s="215" t="s">
        <v>58</v>
      </c>
      <c r="D13" s="187">
        <f>D14+D15</f>
        <v>18967390</v>
      </c>
      <c r="E13" s="187">
        <f>E14+E15</f>
        <v>40780000</v>
      </c>
      <c r="F13" s="187">
        <f>F14+F15</f>
        <v>19700011</v>
      </c>
      <c r="G13" s="188">
        <f t="shared" si="0"/>
        <v>103.86252932005932</v>
      </c>
      <c r="H13" s="188">
        <f t="shared" si="1"/>
        <v>48.308021088769</v>
      </c>
    </row>
    <row r="14" spans="1:8" s="3" customFormat="1" ht="17.25" customHeight="1">
      <c r="A14" s="213"/>
      <c r="B14" s="218">
        <v>3132</v>
      </c>
      <c r="C14" s="237" t="s">
        <v>91</v>
      </c>
      <c r="D14" s="190">
        <f>'posebni dio'!C86+'posebni dio'!C233+'posebni dio'!C294+'posebni dio'!C320+'posebni dio'!C338+'posebni dio'!C354+'posebni dio'!C405+'posebni dio'!C389+'posebni dio'!C450+'posebni dio'!C427+'posebni dio'!C462+'posebni dio'!C479+'posebni dio'!C496+'posebni dio'!C513</f>
        <v>18967390</v>
      </c>
      <c r="E14" s="191">
        <f>'posebni dio'!D86+'posebni dio'!D233+'posebni dio'!D294+'posebni dio'!D320+'posebni dio'!D338+'posebni dio'!D354+'posebni dio'!D405+'posebni dio'!D389+'posebni dio'!D450+'posebni dio'!D427+'posebni dio'!D462+'posebni dio'!D479+'posebni dio'!D496+'posebni dio'!D513</f>
        <v>40780000</v>
      </c>
      <c r="F14" s="190">
        <f>'posebni dio'!E86+'posebni dio'!E233+'posebni dio'!E294+'posebni dio'!E320+'posebni dio'!E338+'posebni dio'!E354+'posebni dio'!E405+'posebni dio'!E389+'posebni dio'!E450+'posebni dio'!E427+'posebni dio'!E462+'posebni dio'!E479+'posebni dio'!E496+'posebni dio'!E513</f>
        <v>19672232</v>
      </c>
      <c r="G14" s="192">
        <f t="shared" si="0"/>
        <v>103.71607269107663</v>
      </c>
      <c r="H14" s="193">
        <f t="shared" si="1"/>
        <v>48.2399019127023</v>
      </c>
    </row>
    <row r="15" spans="1:8" s="3" customFormat="1" ht="17.25" customHeight="1">
      <c r="A15" s="213"/>
      <c r="B15" s="218">
        <v>3133</v>
      </c>
      <c r="C15" s="237" t="s">
        <v>94</v>
      </c>
      <c r="D15" s="190">
        <f>'posebni dio'!C87+'posebni dio'!C234+'posebni dio'!C295+'posebni dio'!C321+'posebni dio'!C339+'posebni dio'!C355+'posebni dio'!C406+'posebni dio'!C390+'posebni dio'!C428+'posebni dio'!C451+'posebni dio'!C463+'posebni dio'!C480+'posebni dio'!C497+'posebni dio'!C514</f>
        <v>0</v>
      </c>
      <c r="E15" s="191">
        <f>'posebni dio'!D87+'posebni dio'!D234+'posebni dio'!D295+'posebni dio'!D321+'posebni dio'!D339+'posebni dio'!D355+'posebni dio'!D406+'posebni dio'!D390+'posebni dio'!D428+'posebni dio'!D451+'posebni dio'!D463+'posebni dio'!D480+'posebni dio'!D497+'posebni dio'!D514</f>
        <v>0</v>
      </c>
      <c r="F15" s="190">
        <f>'posebni dio'!E87+'posebni dio'!E234+'posebni dio'!E295+'posebni dio'!E321+'posebni dio'!E339+'posebni dio'!E355+'posebni dio'!E406+'posebni dio'!E390+'posebni dio'!E428+'posebni dio'!E451+'posebni dio'!E463+'posebni dio'!E480+'posebni dio'!E497+'posebni dio'!E514</f>
        <v>27779</v>
      </c>
      <c r="G15" s="265" t="s">
        <v>225</v>
      </c>
      <c r="H15" s="193" t="e">
        <f t="shared" si="1"/>
        <v>#DIV/0!</v>
      </c>
    </row>
    <row r="16" spans="1:8" s="3" customFormat="1" ht="17.25" customHeight="1">
      <c r="A16" s="213"/>
      <c r="B16" s="218"/>
      <c r="C16" s="237"/>
      <c r="D16" s="194"/>
      <c r="E16" s="194"/>
      <c r="F16" s="194"/>
      <c r="G16" s="195"/>
      <c r="H16" s="195"/>
    </row>
    <row r="17" spans="1:8" s="3" customFormat="1" ht="17.25" customHeight="1">
      <c r="A17" s="212">
        <v>32</v>
      </c>
      <c r="B17" s="216"/>
      <c r="C17" s="215" t="s">
        <v>6</v>
      </c>
      <c r="D17" s="187">
        <f>D18+D23+D29+D41+D39</f>
        <v>40150602</v>
      </c>
      <c r="E17" s="187">
        <f>E18+E23+E29+E41+E39</f>
        <v>169390000</v>
      </c>
      <c r="F17" s="439">
        <f>F18+F23+F29+F41+F39</f>
        <v>45339204</v>
      </c>
      <c r="G17" s="188">
        <f t="shared" si="0"/>
        <v>112.92284982426915</v>
      </c>
      <c r="H17" s="188">
        <f t="shared" si="1"/>
        <v>26.766163291811797</v>
      </c>
    </row>
    <row r="18" spans="1:8" s="3" customFormat="1" ht="17.25" customHeight="1">
      <c r="A18" s="214">
        <v>321</v>
      </c>
      <c r="B18" s="216"/>
      <c r="C18" s="215" t="s">
        <v>10</v>
      </c>
      <c r="D18" s="187">
        <f>SUM(D19:D22)</f>
        <v>4170583</v>
      </c>
      <c r="E18" s="187">
        <f>SUM(E19:E22)</f>
        <v>9835000</v>
      </c>
      <c r="F18" s="187">
        <f>SUM(F19:F22)</f>
        <v>4813045</v>
      </c>
      <c r="G18" s="188">
        <f t="shared" si="0"/>
        <v>115.4046089000027</v>
      </c>
      <c r="H18" s="188">
        <f t="shared" si="1"/>
        <v>48.93792577529232</v>
      </c>
    </row>
    <row r="19" spans="1:8" s="3" customFormat="1" ht="17.25" customHeight="1">
      <c r="A19" s="214"/>
      <c r="B19" s="218">
        <v>3211</v>
      </c>
      <c r="C19" s="237" t="s">
        <v>59</v>
      </c>
      <c r="D19" s="196">
        <f>'posebni dio'!C90+'posebni dio'!C237+'posebni dio'!C298+'posebni dio'!C324+'posebni dio'!C342+'posebni dio'!C358+'posebni dio'!C379+'posebni dio'!C393+'posebni dio'!C409+'posebni dio'!C419+'posebni dio'!C431+'posebni dio'!C454+'posebni dio'!C466+'posebni dio'!C483+'posebni dio'!C500+'posebni dio'!C517+'posebni dio'!C526</f>
        <v>43331</v>
      </c>
      <c r="E19" s="191">
        <f>'posebni dio'!D90+'posebni dio'!D237+'posebni dio'!D298+'posebni dio'!D324+'posebni dio'!D342+'posebni dio'!D358+'posebni dio'!D379+'posebni dio'!D393+'posebni dio'!D409+'posebni dio'!D419+'posebni dio'!D431+'posebni dio'!D454+'posebni dio'!D466+'posebni dio'!D483+'posebni dio'!D500+'posebni dio'!D517+'posebni dio'!D526</f>
        <v>510000</v>
      </c>
      <c r="F19" s="196">
        <f>'posebni dio'!E90+'posebni dio'!E237+'posebni dio'!E298+'posebni dio'!E324+'posebni dio'!E342+'posebni dio'!E358+'posebni dio'!E379+'posebni dio'!E393+'posebni dio'!E409+'posebni dio'!E419+'posebni dio'!E431+'posebni dio'!E454+'posebni dio'!E466+'posebni dio'!E483+'posebni dio'!E500+'posebni dio'!E517+'posebni dio'!E526+'posebni dio'!E535</f>
        <v>129299</v>
      </c>
      <c r="G19" s="192">
        <f t="shared" si="0"/>
        <v>298.3983752971314</v>
      </c>
      <c r="H19" s="193">
        <f t="shared" si="1"/>
        <v>25.352745098039215</v>
      </c>
    </row>
    <row r="20" spans="1:8" s="3" customFormat="1" ht="17.25" customHeight="1">
      <c r="A20" s="214"/>
      <c r="B20" s="218">
        <v>3212</v>
      </c>
      <c r="C20" s="237" t="s">
        <v>60</v>
      </c>
      <c r="D20" s="190">
        <f>'posebni dio'!C91+'posebni dio'!C238</f>
        <v>4078224</v>
      </c>
      <c r="E20" s="191">
        <f>'posebni dio'!D91+'posebni dio'!D238</f>
        <v>9000000</v>
      </c>
      <c r="F20" s="190">
        <f>'posebni dio'!E91+'posebni dio'!E238</f>
        <v>4510158</v>
      </c>
      <c r="G20" s="192">
        <f t="shared" si="0"/>
        <v>110.59122794628249</v>
      </c>
      <c r="H20" s="193">
        <f t="shared" si="1"/>
        <v>50.11286666666667</v>
      </c>
    </row>
    <row r="21" spans="1:8" s="3" customFormat="1" ht="17.25" customHeight="1">
      <c r="A21" s="214"/>
      <c r="B21" s="219" t="s">
        <v>8</v>
      </c>
      <c r="C21" s="238" t="s">
        <v>9</v>
      </c>
      <c r="D21" s="190">
        <f>'posebni dio'!C92+'posebni dio'!C239+'posebni dio'!C299+'posebni dio'!C420+'posebni dio'!C432+'posebni dio'!C455+'posebni dio'!C467+'posebni dio'!C484+'posebni dio'!C501+'posebni dio'!C518</f>
        <v>28631</v>
      </c>
      <c r="E21" s="191">
        <f>'posebni dio'!D92+'posebni dio'!D239+'posebni dio'!D299+'posebni dio'!D420+'posebni dio'!D432+'posebni dio'!D455+'posebni dio'!D467+'posebni dio'!D484+'posebni dio'!D501+'posebni dio'!D518</f>
        <v>220000</v>
      </c>
      <c r="F21" s="190">
        <f>'posebni dio'!E92+'posebni dio'!E239+'posebni dio'!E299+'posebni dio'!E420+'posebni dio'!E432+'posebni dio'!E455+'posebni dio'!E467+'posebni dio'!E484+'posebni dio'!E501+'posebni dio'!E518</f>
        <v>120488</v>
      </c>
      <c r="G21" s="192">
        <f t="shared" si="0"/>
        <v>420.83056826516713</v>
      </c>
      <c r="H21" s="193">
        <f t="shared" si="1"/>
        <v>54.76727272727273</v>
      </c>
    </row>
    <row r="22" spans="1:8" s="3" customFormat="1" ht="17.25" customHeight="1">
      <c r="A22" s="214"/>
      <c r="B22" s="219" t="s">
        <v>132</v>
      </c>
      <c r="C22" s="238" t="s">
        <v>133</v>
      </c>
      <c r="D22" s="190">
        <f>'posebni dio'!C93+'posebni dio'!C240+'posebni dio'!C300+'posebni dio'!C380</f>
        <v>20397</v>
      </c>
      <c r="E22" s="191">
        <f>'posebni dio'!D93+'posebni dio'!D240+'posebni dio'!D300+'posebni dio'!D380</f>
        <v>105000</v>
      </c>
      <c r="F22" s="190">
        <f>'posebni dio'!E93+'posebni dio'!E240+'posebni dio'!E300+'posebni dio'!E380</f>
        <v>53100</v>
      </c>
      <c r="G22" s="192">
        <f t="shared" si="0"/>
        <v>260.3324018237976</v>
      </c>
      <c r="H22" s="193">
        <f t="shared" si="1"/>
        <v>50.57142857142857</v>
      </c>
    </row>
    <row r="23" spans="1:8" s="3" customFormat="1" ht="17.25" customHeight="1">
      <c r="A23" s="214">
        <v>322</v>
      </c>
      <c r="B23" s="219"/>
      <c r="C23" s="232" t="s">
        <v>61</v>
      </c>
      <c r="D23" s="187">
        <f>SUM(D24:D28)</f>
        <v>6243402</v>
      </c>
      <c r="E23" s="187">
        <f>SUM(E24:E28)</f>
        <v>16015000</v>
      </c>
      <c r="F23" s="187">
        <f>SUM(F24:F28)</f>
        <v>9914867</v>
      </c>
      <c r="G23" s="188">
        <f t="shared" si="0"/>
        <v>158.80551981115426</v>
      </c>
      <c r="H23" s="188">
        <f t="shared" si="1"/>
        <v>61.90987823915079</v>
      </c>
    </row>
    <row r="24" spans="1:8" s="3" customFormat="1" ht="17.25" customHeight="1">
      <c r="A24" s="214"/>
      <c r="B24" s="219">
        <v>3221</v>
      </c>
      <c r="C24" s="237" t="s">
        <v>62</v>
      </c>
      <c r="D24" s="196">
        <f>'posebni dio'!C95+'posebni dio'!C242+'posebni dio'!C326+'posebni dio'!C344+'posebni dio'!C360+'posebni dio'!C395+'posebni dio'!C411+'posebni dio'!C434+'posebni dio'!C528</f>
        <v>2761374</v>
      </c>
      <c r="E24" s="191">
        <f>'posebni dio'!D95+'posebni dio'!D242+'posebni dio'!D326+'posebni dio'!D344+'posebni dio'!D360+'posebni dio'!D395+'posebni dio'!D411+'posebni dio'!D434+'posebni dio'!D528</f>
        <v>7100000</v>
      </c>
      <c r="F24" s="196">
        <f>'posebni dio'!E95+'posebni dio'!E242+'posebni dio'!E326+'posebni dio'!E344+'posebni dio'!E360+'posebni dio'!E395+'posebni dio'!E411+'posebni dio'!E434+'posebni dio'!E528</f>
        <v>3114841</v>
      </c>
      <c r="G24" s="192">
        <f t="shared" si="0"/>
        <v>112.80040298778798</v>
      </c>
      <c r="H24" s="193">
        <f t="shared" si="1"/>
        <v>43.871</v>
      </c>
    </row>
    <row r="25" spans="1:8" s="3" customFormat="1" ht="17.25" customHeight="1">
      <c r="A25" s="214"/>
      <c r="B25" s="219">
        <v>3223</v>
      </c>
      <c r="C25" s="237" t="s">
        <v>63</v>
      </c>
      <c r="D25" s="190">
        <f>'posebni dio'!C96+'posebni dio'!C243+'posebni dio'!C327+'posebni dio'!C345+'posebni dio'!C361+'posebni dio'!C396+'posebni dio'!C412</f>
        <v>3171950</v>
      </c>
      <c r="E25" s="191">
        <f>'posebni dio'!D96+'posebni dio'!D243+'posebni dio'!D327+'posebni dio'!D345+'posebni dio'!D361+'posebni dio'!D396+'posebni dio'!D412</f>
        <v>7900000</v>
      </c>
      <c r="F25" s="190">
        <f>'posebni dio'!E96+'posebni dio'!E243+'posebni dio'!E327+'posebni dio'!E345+'posebni dio'!E361+'posebni dio'!E396+'posebni dio'!E412</f>
        <v>6288783</v>
      </c>
      <c r="G25" s="192">
        <f t="shared" si="0"/>
        <v>198.26236226926653</v>
      </c>
      <c r="H25" s="193">
        <f t="shared" si="1"/>
        <v>79.60484810126583</v>
      </c>
    </row>
    <row r="26" spans="1:8" s="3" customFormat="1" ht="17.25" customHeight="1">
      <c r="A26" s="214"/>
      <c r="B26" s="219">
        <v>3224</v>
      </c>
      <c r="C26" s="239" t="s">
        <v>11</v>
      </c>
      <c r="D26" s="190">
        <f>'posebni dio'!C97+'posebni dio'!C244</f>
        <v>118001</v>
      </c>
      <c r="E26" s="191">
        <f>'posebni dio'!D97+'posebni dio'!D244</f>
        <v>700000</v>
      </c>
      <c r="F26" s="190">
        <f>'posebni dio'!E97+'posebni dio'!E244</f>
        <v>223256</v>
      </c>
      <c r="G26" s="192">
        <f t="shared" si="0"/>
        <v>189.19839662375745</v>
      </c>
      <c r="H26" s="193">
        <f t="shared" si="1"/>
        <v>31.893714285714285</v>
      </c>
    </row>
    <row r="27" spans="1:8" s="3" customFormat="1" ht="17.25" customHeight="1">
      <c r="A27" s="214"/>
      <c r="B27" s="219" t="s">
        <v>12</v>
      </c>
      <c r="C27" s="239" t="s">
        <v>13</v>
      </c>
      <c r="D27" s="190">
        <f>'posebni dio'!C98+'posebni dio'!C245</f>
        <v>66092</v>
      </c>
      <c r="E27" s="191">
        <f>'posebni dio'!D98+'posebni dio'!D245</f>
        <v>175000</v>
      </c>
      <c r="F27" s="190">
        <f>'posebni dio'!E98+'posebni dio'!E245</f>
        <v>166214</v>
      </c>
      <c r="G27" s="192">
        <f t="shared" si="0"/>
        <v>251.48883374689825</v>
      </c>
      <c r="H27" s="193">
        <f t="shared" si="1"/>
        <v>94.97942857142857</v>
      </c>
    </row>
    <row r="28" spans="1:8" s="3" customFormat="1" ht="17.25" customHeight="1">
      <c r="A28" s="213"/>
      <c r="B28" s="219" t="s">
        <v>134</v>
      </c>
      <c r="C28" s="240" t="s">
        <v>233</v>
      </c>
      <c r="D28" s="190">
        <f>'posebni dio'!C99+'posebni dio'!C246</f>
        <v>125985</v>
      </c>
      <c r="E28" s="191">
        <f>'posebni dio'!D99+'posebni dio'!D246</f>
        <v>140000</v>
      </c>
      <c r="F28" s="190">
        <f>'posebni dio'!E99+'posebni dio'!E246</f>
        <v>121773</v>
      </c>
      <c r="G28" s="192">
        <f t="shared" si="0"/>
        <v>96.65674485057745</v>
      </c>
      <c r="H28" s="193">
        <f t="shared" si="1"/>
        <v>86.98071428571428</v>
      </c>
    </row>
    <row r="29" spans="1:8" s="3" customFormat="1" ht="17.25" customHeight="1">
      <c r="A29" s="214">
        <v>323</v>
      </c>
      <c r="B29" s="220"/>
      <c r="C29" s="232" t="s">
        <v>14</v>
      </c>
      <c r="D29" s="187">
        <f>SUM(D30:D38)</f>
        <v>27024073</v>
      </c>
      <c r="E29" s="187">
        <f>SUM(E30:E38)</f>
        <v>136000000</v>
      </c>
      <c r="F29" s="187">
        <f>SUM(F30:F38)</f>
        <v>28141097</v>
      </c>
      <c r="G29" s="188">
        <f t="shared" si="0"/>
        <v>104.13344058092204</v>
      </c>
      <c r="H29" s="188">
        <f t="shared" si="1"/>
        <v>20.691983088235293</v>
      </c>
    </row>
    <row r="30" spans="1:8" s="3" customFormat="1" ht="17.25" customHeight="1">
      <c r="A30" s="214"/>
      <c r="B30" s="221">
        <v>3231</v>
      </c>
      <c r="C30" s="237" t="s">
        <v>64</v>
      </c>
      <c r="D30" s="196">
        <f>'posebni dio'!C101+'posebni dio'!C248+'posebni dio'!C329+'posebni dio'!C347+'posebni dio'!C363+'posebni dio'!C398+'posebni dio'!C436+'posebni dio'!C530</f>
        <v>8128448</v>
      </c>
      <c r="E30" s="191">
        <f>'posebni dio'!D101+'posebni dio'!D248+'posebni dio'!D329+'posebni dio'!D347+'posebni dio'!D363+'posebni dio'!D398+'posebni dio'!D436+'posebni dio'!D530</f>
        <v>19250000</v>
      </c>
      <c r="F30" s="196">
        <f>'posebni dio'!E101+'posebni dio'!E248+'posebni dio'!E329+'posebni dio'!E347+'posebni dio'!E363+'posebni dio'!E398+'posebni dio'!E436+'posebni dio'!E530</f>
        <v>8578813</v>
      </c>
      <c r="G30" s="192">
        <f t="shared" si="0"/>
        <v>105.5406025848969</v>
      </c>
      <c r="H30" s="193">
        <f t="shared" si="1"/>
        <v>44.56526233766234</v>
      </c>
    </row>
    <row r="31" spans="1:8" s="3" customFormat="1" ht="17.25" customHeight="1">
      <c r="A31" s="214"/>
      <c r="B31" s="221">
        <v>3232</v>
      </c>
      <c r="C31" s="237" t="s">
        <v>15</v>
      </c>
      <c r="D31" s="190">
        <f>'posebni dio'!C102+'posebni dio'!C249</f>
        <v>5961712</v>
      </c>
      <c r="E31" s="191">
        <f>'posebni dio'!D102+'posebni dio'!D249</f>
        <v>11500000</v>
      </c>
      <c r="F31" s="190">
        <f>'posebni dio'!E102+'posebni dio'!E249</f>
        <v>5049400</v>
      </c>
      <c r="G31" s="192">
        <f t="shared" si="0"/>
        <v>84.69714739658674</v>
      </c>
      <c r="H31" s="193">
        <f t="shared" si="1"/>
        <v>43.90782608695652</v>
      </c>
    </row>
    <row r="32" spans="1:8" s="3" customFormat="1" ht="17.25" customHeight="1">
      <c r="A32" s="213"/>
      <c r="B32" s="221">
        <v>3233</v>
      </c>
      <c r="C32" s="237" t="s">
        <v>65</v>
      </c>
      <c r="D32" s="190">
        <f>'posebni dio'!C103+'posebni dio'!C250+'posebni dio'!C437</f>
        <v>786718</v>
      </c>
      <c r="E32" s="191">
        <f>'posebni dio'!D103+'posebni dio'!D250+'posebni dio'!D437</f>
        <v>4200000</v>
      </c>
      <c r="F32" s="190">
        <f>'posebni dio'!E103+'posebni dio'!E250+'posebni dio'!E437</f>
        <v>535318</v>
      </c>
      <c r="G32" s="192">
        <f t="shared" si="0"/>
        <v>68.04445811586871</v>
      </c>
      <c r="H32" s="193">
        <f t="shared" si="1"/>
        <v>12.745666666666667</v>
      </c>
    </row>
    <row r="33" spans="1:8" s="3" customFormat="1" ht="17.25" customHeight="1">
      <c r="A33" s="213"/>
      <c r="B33" s="221">
        <v>3234</v>
      </c>
      <c r="C33" s="237" t="s">
        <v>66</v>
      </c>
      <c r="D33" s="190">
        <f>'posebni dio'!C104+'posebni dio'!C251</f>
        <v>1540780</v>
      </c>
      <c r="E33" s="191">
        <f>'posebni dio'!D104+'posebni dio'!D251</f>
        <v>3800000</v>
      </c>
      <c r="F33" s="190">
        <f>'posebni dio'!E104+'posebni dio'!E251</f>
        <v>1699053</v>
      </c>
      <c r="G33" s="192">
        <f t="shared" si="0"/>
        <v>110.27226469710148</v>
      </c>
      <c r="H33" s="193">
        <f t="shared" si="1"/>
        <v>44.71192105263158</v>
      </c>
    </row>
    <row r="34" spans="1:8" s="3" customFormat="1" ht="17.25" customHeight="1">
      <c r="A34" s="213"/>
      <c r="B34" s="221">
        <v>3235</v>
      </c>
      <c r="C34" s="237" t="s">
        <v>67</v>
      </c>
      <c r="D34" s="190">
        <f>'posebni dio'!C105+'posebni dio'!C252</f>
        <v>3455027</v>
      </c>
      <c r="E34" s="191">
        <f>'posebni dio'!D105+'posebni dio'!D252</f>
        <v>76400000</v>
      </c>
      <c r="F34" s="190">
        <f>'posebni dio'!E105+'posebni dio'!E252</f>
        <v>5533264</v>
      </c>
      <c r="G34" s="192">
        <f t="shared" si="0"/>
        <v>160.15110735748232</v>
      </c>
      <c r="H34" s="193">
        <f t="shared" si="1"/>
        <v>7.242492146596859</v>
      </c>
    </row>
    <row r="35" spans="1:8" s="3" customFormat="1" ht="17.25" customHeight="1">
      <c r="A35" s="213"/>
      <c r="B35" s="221">
        <v>3236</v>
      </c>
      <c r="C35" s="237" t="s">
        <v>85</v>
      </c>
      <c r="D35" s="190">
        <f>'posebni dio'!C106+'posebni dio'!C253</f>
        <v>6445</v>
      </c>
      <c r="E35" s="191">
        <f>'posebni dio'!D106+'posebni dio'!D253</f>
        <v>1350000</v>
      </c>
      <c r="F35" s="190">
        <f>'posebni dio'!E106+'posebni dio'!E253</f>
        <v>881181</v>
      </c>
      <c r="G35" s="192">
        <f t="shared" si="0"/>
        <v>13672.319627618308</v>
      </c>
      <c r="H35" s="193">
        <f t="shared" si="1"/>
        <v>65.27266666666667</v>
      </c>
    </row>
    <row r="36" spans="1:8" s="3" customFormat="1" ht="17.25" customHeight="1">
      <c r="A36" s="213"/>
      <c r="B36" s="221">
        <v>3237</v>
      </c>
      <c r="C36" s="239" t="s">
        <v>16</v>
      </c>
      <c r="D36" s="190">
        <f>'posebni dio'!C107+'posebni dio'!C254+'posebni dio'!C303+'posebni dio'!C330+'posebni dio'!C382+'posebni dio'!C486+'posebni dio'!C503</f>
        <v>1439552</v>
      </c>
      <c r="E36" s="191">
        <f>'posebni dio'!D107+'posebni dio'!D254+'posebni dio'!D303+'posebni dio'!D330+'posebni dio'!D382+'posebni dio'!D486+'posebni dio'!D503</f>
        <v>5700000</v>
      </c>
      <c r="F36" s="190">
        <f>'posebni dio'!E107+'posebni dio'!E254+'posebni dio'!E303+'posebni dio'!E330+'posebni dio'!E382+'posebni dio'!E486+'posebni dio'!E503</f>
        <v>1236805</v>
      </c>
      <c r="G36" s="192">
        <f t="shared" si="0"/>
        <v>85.91596552260702</v>
      </c>
      <c r="H36" s="193">
        <f t="shared" si="1"/>
        <v>21.698333333333334</v>
      </c>
    </row>
    <row r="37" spans="1:8" s="3" customFormat="1" ht="17.25" customHeight="1">
      <c r="A37" s="213"/>
      <c r="B37" s="222">
        <v>3238</v>
      </c>
      <c r="C37" s="241" t="s">
        <v>114</v>
      </c>
      <c r="D37" s="190">
        <f>'posebni dio'!C108+'posebni dio'!C255+'posebni dio'!C438</f>
        <v>4690816</v>
      </c>
      <c r="E37" s="191">
        <f>'posebni dio'!D108+'posebni dio'!D255+'posebni dio'!D438</f>
        <v>11700000</v>
      </c>
      <c r="F37" s="190">
        <f>'posebni dio'!E108+'posebni dio'!E255+'posebni dio'!E438</f>
        <v>2915186</v>
      </c>
      <c r="G37" s="192">
        <f t="shared" si="0"/>
        <v>62.14667128277894</v>
      </c>
      <c r="H37" s="193">
        <f t="shared" si="1"/>
        <v>24.91611965811966</v>
      </c>
    </row>
    <row r="38" spans="1:8" s="3" customFormat="1" ht="17.25" customHeight="1">
      <c r="A38" s="213"/>
      <c r="B38" s="221">
        <v>3239</v>
      </c>
      <c r="C38" s="239" t="s">
        <v>68</v>
      </c>
      <c r="D38" s="190">
        <f>'posebni dio'!C109+'posebni dio'!C256</f>
        <v>1014575</v>
      </c>
      <c r="E38" s="191">
        <f>'posebni dio'!D109+'posebni dio'!D256</f>
        <v>2100000</v>
      </c>
      <c r="F38" s="190">
        <f>'posebni dio'!E109+'posebni dio'!E256</f>
        <v>1712077</v>
      </c>
      <c r="G38" s="192">
        <f t="shared" si="0"/>
        <v>168.7481950570436</v>
      </c>
      <c r="H38" s="193">
        <f t="shared" si="1"/>
        <v>81.5274761904762</v>
      </c>
    </row>
    <row r="39" spans="1:8" s="3" customFormat="1" ht="17.25" customHeight="1">
      <c r="A39" s="212">
        <v>324</v>
      </c>
      <c r="B39" s="221"/>
      <c r="C39" s="242" t="s">
        <v>136</v>
      </c>
      <c r="D39" s="199">
        <f>SUM(D40)</f>
        <v>0</v>
      </c>
      <c r="E39" s="199">
        <f>SUM(E40)</f>
        <v>510000</v>
      </c>
      <c r="F39" s="199">
        <f>SUM(F40)</f>
        <v>0</v>
      </c>
      <c r="G39" s="265" t="s">
        <v>225</v>
      </c>
      <c r="H39" s="200">
        <f t="shared" si="1"/>
        <v>0</v>
      </c>
    </row>
    <row r="40" spans="1:8" s="3" customFormat="1" ht="17.25" customHeight="1">
      <c r="A40" s="213"/>
      <c r="B40" s="221">
        <v>3241</v>
      </c>
      <c r="C40" s="243" t="s">
        <v>136</v>
      </c>
      <c r="D40" s="190">
        <f>'posebni dio'!C111+'posebni dio'!C258+'posebni dio'!C332+'posebni dio'!C305</f>
        <v>0</v>
      </c>
      <c r="E40" s="191">
        <f>'posebni dio'!D111+'posebni dio'!D258+'posebni dio'!D332+'posebni dio'!D305</f>
        <v>510000</v>
      </c>
      <c r="F40" s="190">
        <f>'posebni dio'!E111+'posebni dio'!E258+'posebni dio'!E332+'posebni dio'!E305</f>
        <v>0</v>
      </c>
      <c r="G40" s="265" t="s">
        <v>225</v>
      </c>
      <c r="H40" s="193">
        <f t="shared" si="1"/>
        <v>0</v>
      </c>
    </row>
    <row r="41" spans="1:8" s="3" customFormat="1" ht="17.25" customHeight="1">
      <c r="A41" s="212">
        <v>329</v>
      </c>
      <c r="B41" s="221"/>
      <c r="C41" s="236" t="s">
        <v>69</v>
      </c>
      <c r="D41" s="187">
        <f>SUM(D42:D48)</f>
        <v>2712544</v>
      </c>
      <c r="E41" s="187">
        <f>SUM(E42:E48)</f>
        <v>7030000</v>
      </c>
      <c r="F41" s="187">
        <f>SUM(F42:F48)</f>
        <v>2470195</v>
      </c>
      <c r="G41" s="188">
        <f t="shared" si="0"/>
        <v>91.06561958073307</v>
      </c>
      <c r="H41" s="188">
        <f t="shared" si="1"/>
        <v>35.137908961593176</v>
      </c>
    </row>
    <row r="42" spans="1:8" s="3" customFormat="1" ht="17.25" customHeight="1">
      <c r="A42" s="213"/>
      <c r="B42" s="221">
        <v>3291</v>
      </c>
      <c r="C42" s="238" t="s">
        <v>82</v>
      </c>
      <c r="D42" s="190">
        <f>'posebni dio'!C113+'posebni dio'!C194+'posebni dio'!C260</f>
        <v>340593</v>
      </c>
      <c r="E42" s="191">
        <f>'posebni dio'!D113+'posebni dio'!D194+'posebni dio'!D260</f>
        <v>1100000</v>
      </c>
      <c r="F42" s="190">
        <f>'posebni dio'!E113+'posebni dio'!E194+'posebni dio'!E260</f>
        <v>373780</v>
      </c>
      <c r="G42" s="192">
        <f t="shared" si="0"/>
        <v>109.74388786616285</v>
      </c>
      <c r="H42" s="193">
        <f t="shared" si="1"/>
        <v>33.98</v>
      </c>
    </row>
    <row r="43" spans="1:8" s="3" customFormat="1" ht="17.25" customHeight="1">
      <c r="A43" s="213"/>
      <c r="B43" s="221">
        <v>3292</v>
      </c>
      <c r="C43" s="238" t="s">
        <v>70</v>
      </c>
      <c r="D43" s="190">
        <f>'posebni dio'!C114+'posebni dio'!C261</f>
        <v>78429</v>
      </c>
      <c r="E43" s="191">
        <f>'posebni dio'!D114+'posebni dio'!D261</f>
        <v>800000</v>
      </c>
      <c r="F43" s="190">
        <f>'posebni dio'!E114+'posebni dio'!E261</f>
        <v>125812</v>
      </c>
      <c r="G43" s="192">
        <f t="shared" si="0"/>
        <v>160.4151525583649</v>
      </c>
      <c r="H43" s="193">
        <f t="shared" si="1"/>
        <v>15.726499999999998</v>
      </c>
    </row>
    <row r="44" spans="1:8" s="3" customFormat="1" ht="17.25" customHeight="1">
      <c r="A44" s="213"/>
      <c r="B44" s="221">
        <v>3293</v>
      </c>
      <c r="C44" s="238" t="s">
        <v>71</v>
      </c>
      <c r="D44" s="190">
        <f>'posebni dio'!C115+'posebni dio'!C262+'posebni dio'!C307+'posebni dio'!C365</f>
        <v>12850</v>
      </c>
      <c r="E44" s="191">
        <f>'posebni dio'!D115+'posebni dio'!D262+'posebni dio'!D307+'posebni dio'!D365</f>
        <v>150000</v>
      </c>
      <c r="F44" s="190">
        <f>'posebni dio'!E115+'posebni dio'!E262+'posebni dio'!E307+'posebni dio'!E365</f>
        <v>17217</v>
      </c>
      <c r="G44" s="192">
        <f t="shared" si="0"/>
        <v>133.98443579766536</v>
      </c>
      <c r="H44" s="193">
        <f t="shared" si="1"/>
        <v>11.478</v>
      </c>
    </row>
    <row r="45" spans="1:8" s="3" customFormat="1" ht="17.25" customHeight="1">
      <c r="A45" s="213"/>
      <c r="B45" s="221">
        <v>3294</v>
      </c>
      <c r="C45" s="238" t="s">
        <v>236</v>
      </c>
      <c r="D45" s="190">
        <f>'posebni dio'!C116+'posebni dio'!C263</f>
        <v>5020</v>
      </c>
      <c r="E45" s="191">
        <f>'posebni dio'!D116+'posebni dio'!D263</f>
        <v>30000</v>
      </c>
      <c r="F45" s="190">
        <f>'posebni dio'!E116+'posebni dio'!E263</f>
        <v>3120</v>
      </c>
      <c r="G45" s="192">
        <f t="shared" si="0"/>
        <v>62.15139442231076</v>
      </c>
      <c r="H45" s="193">
        <f t="shared" si="1"/>
        <v>10.4</v>
      </c>
    </row>
    <row r="46" spans="1:8" s="3" customFormat="1" ht="17.25" customHeight="1">
      <c r="A46" s="213"/>
      <c r="B46" s="221">
        <v>3295</v>
      </c>
      <c r="C46" s="238" t="s">
        <v>137</v>
      </c>
      <c r="D46" s="190">
        <f>'posebni dio'!C117+'posebni dio'!C264</f>
        <v>982769</v>
      </c>
      <c r="E46" s="191">
        <f>'posebni dio'!D117+'posebni dio'!D264</f>
        <v>2250000</v>
      </c>
      <c r="F46" s="190">
        <f>'posebni dio'!E117+'posebni dio'!E264</f>
        <v>531010</v>
      </c>
      <c r="G46" s="192">
        <f t="shared" si="0"/>
        <v>54.032025837200806</v>
      </c>
      <c r="H46" s="193">
        <f t="shared" si="1"/>
        <v>23.60044444444444</v>
      </c>
    </row>
    <row r="47" spans="1:8" s="3" customFormat="1" ht="17.25" customHeight="1">
      <c r="A47" s="213"/>
      <c r="B47" s="221">
        <v>3296</v>
      </c>
      <c r="C47" s="238" t="s">
        <v>160</v>
      </c>
      <c r="D47" s="190">
        <f>'posebni dio'!C118+'posebni dio'!C265</f>
        <v>1181479</v>
      </c>
      <c r="E47" s="191">
        <f>'posebni dio'!D118+'posebni dio'!D265</f>
        <v>2560000</v>
      </c>
      <c r="F47" s="190">
        <f>'posebni dio'!E118+'posebni dio'!E265</f>
        <v>1294301</v>
      </c>
      <c r="G47" s="192">
        <f t="shared" si="0"/>
        <v>109.54921754851334</v>
      </c>
      <c r="H47" s="193">
        <f t="shared" si="1"/>
        <v>50.5586328125</v>
      </c>
    </row>
    <row r="48" spans="1:8" s="3" customFormat="1" ht="17.25" customHeight="1">
      <c r="A48" s="213"/>
      <c r="B48" s="221">
        <v>3299</v>
      </c>
      <c r="C48" s="237" t="s">
        <v>69</v>
      </c>
      <c r="D48" s="190">
        <f>'posebni dio'!C119+'posebni dio'!C266</f>
        <v>111404</v>
      </c>
      <c r="E48" s="191">
        <f>'posebni dio'!D119+'posebni dio'!D266</f>
        <v>140000</v>
      </c>
      <c r="F48" s="190">
        <f>'posebni dio'!E119+'posebni dio'!E266</f>
        <v>124955</v>
      </c>
      <c r="G48" s="192">
        <f t="shared" si="0"/>
        <v>112.16383612796668</v>
      </c>
      <c r="H48" s="193">
        <f t="shared" si="1"/>
        <v>89.25357142857143</v>
      </c>
    </row>
    <row r="49" spans="1:8" s="3" customFormat="1" ht="17.25" customHeight="1">
      <c r="A49" s="213"/>
      <c r="B49" s="221"/>
      <c r="C49" s="237"/>
      <c r="D49" s="196"/>
      <c r="E49" s="196"/>
      <c r="F49" s="196"/>
      <c r="G49" s="202"/>
      <c r="H49" s="202"/>
    </row>
    <row r="50" spans="1:8" s="3" customFormat="1" ht="17.25" customHeight="1">
      <c r="A50" s="212">
        <v>34</v>
      </c>
      <c r="B50" s="220"/>
      <c r="C50" s="215" t="s">
        <v>17</v>
      </c>
      <c r="D50" s="187">
        <f>D51</f>
        <v>8686876</v>
      </c>
      <c r="E50" s="187">
        <f>E51</f>
        <v>21720000</v>
      </c>
      <c r="F50" s="187">
        <f>F51</f>
        <v>11864454</v>
      </c>
      <c r="G50" s="188">
        <f t="shared" si="0"/>
        <v>136.57906478692686</v>
      </c>
      <c r="H50" s="188">
        <f t="shared" si="1"/>
        <v>54.62455801104973</v>
      </c>
    </row>
    <row r="51" spans="1:8" s="3" customFormat="1" ht="17.25" customHeight="1">
      <c r="A51" s="212">
        <v>343</v>
      </c>
      <c r="B51" s="221"/>
      <c r="C51" s="236" t="s">
        <v>75</v>
      </c>
      <c r="D51" s="187">
        <f>SUM(D52:D55)</f>
        <v>8686876</v>
      </c>
      <c r="E51" s="187">
        <f>SUM(E52:E55)</f>
        <v>21720000</v>
      </c>
      <c r="F51" s="187">
        <f>SUM(F52:F55)</f>
        <v>11864454</v>
      </c>
      <c r="G51" s="188">
        <f t="shared" si="0"/>
        <v>136.57906478692686</v>
      </c>
      <c r="H51" s="188">
        <f t="shared" si="1"/>
        <v>54.62455801104973</v>
      </c>
    </row>
    <row r="52" spans="1:8" s="3" customFormat="1" ht="17.25" customHeight="1">
      <c r="A52" s="213"/>
      <c r="B52" s="223">
        <v>3431</v>
      </c>
      <c r="C52" s="244" t="s">
        <v>76</v>
      </c>
      <c r="D52" s="190">
        <f>'posebni dio'!C122+'posebni dio'!C269</f>
        <v>8509262</v>
      </c>
      <c r="E52" s="191">
        <f>'posebni dio'!D122+'posebni dio'!D269</f>
        <v>20000000</v>
      </c>
      <c r="F52" s="190">
        <f>'posebni dio'!E122+'posebni dio'!E269</f>
        <v>8989192</v>
      </c>
      <c r="G52" s="192">
        <f t="shared" si="0"/>
        <v>105.64008958708757</v>
      </c>
      <c r="H52" s="323">
        <f t="shared" si="1"/>
        <v>44.94596</v>
      </c>
    </row>
    <row r="53" spans="1:8" s="3" customFormat="1" ht="27.75" customHeight="1">
      <c r="A53" s="213"/>
      <c r="B53" s="223">
        <v>3432</v>
      </c>
      <c r="C53" s="245" t="s">
        <v>179</v>
      </c>
      <c r="D53" s="190">
        <f>'posebni dio'!C123+'posebni dio'!C310+'posebni dio'!C368</f>
        <v>0</v>
      </c>
      <c r="E53" s="191">
        <f>'posebni dio'!D123+'posebni dio'!D310+'posebni dio'!D368</f>
        <v>0</v>
      </c>
      <c r="F53" s="190">
        <f>'posebni dio'!E123+'posebni dio'!E310+'posebni dio'!E368</f>
        <v>2210428</v>
      </c>
      <c r="G53" s="265" t="s">
        <v>225</v>
      </c>
      <c r="H53" s="353"/>
    </row>
    <row r="54" spans="1:8" s="3" customFormat="1" ht="17.25" customHeight="1">
      <c r="A54" s="213"/>
      <c r="B54" s="223">
        <v>3433</v>
      </c>
      <c r="C54" s="244" t="s">
        <v>77</v>
      </c>
      <c r="D54" s="190">
        <f>'posebni dio'!C124+'posebni dio'!C270</f>
        <v>177614</v>
      </c>
      <c r="E54" s="191">
        <f>'posebni dio'!D124+'posebni dio'!D270</f>
        <v>1510000</v>
      </c>
      <c r="F54" s="190">
        <f>'posebni dio'!E124+'posebni dio'!E270</f>
        <v>634824</v>
      </c>
      <c r="G54" s="192">
        <f t="shared" si="0"/>
        <v>357.41777112164584</v>
      </c>
      <c r="H54" s="323">
        <f t="shared" si="1"/>
        <v>42.04132450331126</v>
      </c>
    </row>
    <row r="55" spans="1:8" s="3" customFormat="1" ht="17.25" customHeight="1">
      <c r="A55" s="213"/>
      <c r="B55" s="223">
        <v>3434</v>
      </c>
      <c r="C55" s="245" t="s">
        <v>116</v>
      </c>
      <c r="D55" s="190">
        <f>'posebni dio'!C125+'posebni dio'!C271</f>
        <v>0</v>
      </c>
      <c r="E55" s="191">
        <f>'posebni dio'!D125+'posebni dio'!D271</f>
        <v>210000</v>
      </c>
      <c r="F55" s="190">
        <f>'posebni dio'!E125+'posebni dio'!E271</f>
        <v>30010</v>
      </c>
      <c r="G55" s="265" t="s">
        <v>225</v>
      </c>
      <c r="H55" s="323">
        <f t="shared" si="1"/>
        <v>14.29047619047619</v>
      </c>
    </row>
    <row r="56" spans="1:8" s="3" customFormat="1" ht="17.25" customHeight="1">
      <c r="A56" s="213"/>
      <c r="B56" s="218"/>
      <c r="C56" s="238"/>
      <c r="D56" s="196"/>
      <c r="E56" s="196"/>
      <c r="F56" s="196"/>
      <c r="G56" s="192"/>
      <c r="H56" s="353"/>
    </row>
    <row r="57" spans="1:8" s="3" customFormat="1" ht="17.25" customHeight="1">
      <c r="A57" s="387">
        <v>36</v>
      </c>
      <c r="B57" s="430"/>
      <c r="C57" s="431" t="s">
        <v>294</v>
      </c>
      <c r="D57" s="196">
        <f>'posebni dio'!C16+'posebni dio'!C38+'posebni dio'!C48</f>
        <v>0</v>
      </c>
      <c r="E57" s="208">
        <f>'posebni dio'!D16+'posebni dio'!D38+'posebni dio'!D48</f>
        <v>123867000</v>
      </c>
      <c r="F57" s="208">
        <f>'posebni dio'!E16+'posebni dio'!E38+'posebni dio'!E48</f>
        <v>62882633</v>
      </c>
      <c r="G57" s="265" t="s">
        <v>225</v>
      </c>
      <c r="H57" s="188">
        <f t="shared" si="1"/>
        <v>50.766251705458274</v>
      </c>
    </row>
    <row r="58" spans="1:8" s="3" customFormat="1" ht="17.25" customHeight="1">
      <c r="A58" s="387">
        <v>363</v>
      </c>
      <c r="B58" s="430"/>
      <c r="C58" s="431" t="s">
        <v>295</v>
      </c>
      <c r="D58" s="196">
        <f>'posebni dio'!C17+'posebni dio'!C39+'posebni dio'!C49</f>
        <v>0</v>
      </c>
      <c r="E58" s="191">
        <f>'posebni dio'!D17+'posebni dio'!D39+'posebni dio'!D49</f>
        <v>123867000</v>
      </c>
      <c r="F58" s="196">
        <f>'posebni dio'!E17+'posebni dio'!E39+'posebni dio'!E49</f>
        <v>62882633</v>
      </c>
      <c r="G58" s="265" t="s">
        <v>225</v>
      </c>
      <c r="H58" s="188">
        <f t="shared" si="1"/>
        <v>50.766251705458274</v>
      </c>
    </row>
    <row r="59" spans="1:8" s="3" customFormat="1" ht="17.25" customHeight="1">
      <c r="A59" s="430"/>
      <c r="B59" s="432">
        <v>3631</v>
      </c>
      <c r="C59" s="433" t="s">
        <v>296</v>
      </c>
      <c r="D59" s="196">
        <f>'posebni dio'!C18+'posebni dio'!C40+'posebni dio'!C50</f>
        <v>0</v>
      </c>
      <c r="E59" s="191">
        <f>'posebni dio'!D18+'posebni dio'!D40+'posebni dio'!D50</f>
        <v>123867000</v>
      </c>
      <c r="F59" s="196">
        <f>'posebni dio'!E18+'posebni dio'!E40+'posebni dio'!E50</f>
        <v>62882633</v>
      </c>
      <c r="G59" s="265" t="s">
        <v>225</v>
      </c>
      <c r="H59" s="323">
        <f t="shared" si="1"/>
        <v>50.766251705458274</v>
      </c>
    </row>
    <row r="60" spans="1:8" s="3" customFormat="1" ht="17.25" customHeight="1">
      <c r="A60" s="213"/>
      <c r="B60" s="218"/>
      <c r="C60" s="238"/>
      <c r="D60" s="196"/>
      <c r="E60" s="196"/>
      <c r="F60" s="196"/>
      <c r="G60" s="202"/>
      <c r="H60" s="202"/>
    </row>
    <row r="61" spans="1:8" s="3" customFormat="1" ht="25.5" customHeight="1">
      <c r="A61" s="212">
        <v>37</v>
      </c>
      <c r="B61" s="224"/>
      <c r="C61" s="246" t="s">
        <v>124</v>
      </c>
      <c r="D61" s="187">
        <f>D62+D66</f>
        <v>16615988774</v>
      </c>
      <c r="E61" s="187">
        <f>E62+E66</f>
        <v>31479681000</v>
      </c>
      <c r="F61" s="187">
        <f>F62+F66</f>
        <v>16068237757</v>
      </c>
      <c r="G61" s="188">
        <f t="shared" si="0"/>
        <v>96.70347022707972</v>
      </c>
      <c r="H61" s="188">
        <f t="shared" si="1"/>
        <v>51.043203890789115</v>
      </c>
    </row>
    <row r="62" spans="1:8" s="3" customFormat="1" ht="17.25" customHeight="1">
      <c r="A62" s="214">
        <v>371</v>
      </c>
      <c r="B62" s="224"/>
      <c r="C62" s="246" t="s">
        <v>121</v>
      </c>
      <c r="D62" s="187">
        <f>SUM(D63:D65)</f>
        <v>16615988774</v>
      </c>
      <c r="E62" s="187">
        <f>SUM(E63:E65)</f>
        <v>31479381000</v>
      </c>
      <c r="F62" s="187">
        <f>SUM(F63:F65)</f>
        <v>16068180457</v>
      </c>
      <c r="G62" s="188">
        <f t="shared" si="0"/>
        <v>96.70312537850779</v>
      </c>
      <c r="H62" s="188">
        <f t="shared" si="1"/>
        <v>51.043508311043354</v>
      </c>
    </row>
    <row r="63" spans="1:8" s="3" customFormat="1" ht="28.5" customHeight="1">
      <c r="A63" s="214"/>
      <c r="B63" s="219">
        <v>3711</v>
      </c>
      <c r="C63" s="247" t="s">
        <v>237</v>
      </c>
      <c r="D63" s="190">
        <f>'posebni dio'!C11+'posebni dio'!C66+'posebni dio'!C144+'posebni dio'!C149+'posebni dio'!C154+'posebni dio'!C159+'posebni dio'!C164+'posebni dio'!C169+'posebni dio'!C174+'posebni dio'!C186+'posebni dio'!C179+'posebni dio'!C73+'posebni dio'!C128+'posebni dio'!C21+'posebni dio'!C43+'posebni dio'!C53</f>
        <v>1649464832</v>
      </c>
      <c r="E63" s="196">
        <f>'posebni dio'!D11+'posebni dio'!D66+'posebni dio'!D144+'posebni dio'!D149+'posebni dio'!D154+'posebni dio'!D159+'posebni dio'!D164+'posebni dio'!D169+'posebni dio'!D174+'posebni dio'!D186+'posebni dio'!D179+'posebni dio'!D73+'posebni dio'!D128+'posebni dio'!D21+'posebni dio'!D43+'posebni dio'!D53</f>
        <v>3380933000</v>
      </c>
      <c r="F63" s="190">
        <f>'posebni dio'!E11+'posebni dio'!E66+'posebni dio'!E144+'posebni dio'!E149+'posebni dio'!E154+'posebni dio'!E159+'posebni dio'!E164+'posebni dio'!E169+'posebni dio'!E174+'posebni dio'!E186+'posebni dio'!E179+'posebni dio'!E73+'posebni dio'!E128+'posebni dio'!E21+'posebni dio'!E43+'posebni dio'!E53</f>
        <v>1647141167</v>
      </c>
      <c r="G63" s="192">
        <f t="shared" si="0"/>
        <v>99.85912612655206</v>
      </c>
      <c r="H63" s="193">
        <f t="shared" si="1"/>
        <v>48.7185391428934</v>
      </c>
    </row>
    <row r="64" spans="1:8" s="3" customFormat="1" ht="25.5" customHeight="1">
      <c r="A64" s="213"/>
      <c r="B64" s="219">
        <v>3712</v>
      </c>
      <c r="C64" s="247" t="s">
        <v>143</v>
      </c>
      <c r="D64" s="190">
        <f>'posebni dio'!C12+'posebni dio'!C22+'posebni dio'!C28+'posebni dio'!C34+'posebni dio'!C44+'posebni dio'!C54+'posebni dio'!C60+'posebni dio'!C67+'posebni dio'!C74+'posebni dio'!C180+'posebni dio'!C221</f>
        <v>3809078387</v>
      </c>
      <c r="E64" s="196">
        <f>'posebni dio'!D12+'posebni dio'!D22+'posebni dio'!D28+'posebni dio'!D34+'posebni dio'!D44+'posebni dio'!D54+'posebni dio'!D60+'posebni dio'!D67+'posebni dio'!D74+'posebni dio'!D180+'posebni dio'!D221</f>
        <v>8996153000</v>
      </c>
      <c r="F64" s="190">
        <f>'posebni dio'!E12+'posebni dio'!E22+'posebni dio'!E28+'posebni dio'!E34+'posebni dio'!E44+'posebni dio'!E54+'posebni dio'!E60+'posebni dio'!E67+'posebni dio'!E74+'posebni dio'!E180+'posebni dio'!E221</f>
        <v>4293550223</v>
      </c>
      <c r="G64" s="192">
        <f t="shared" si="0"/>
        <v>112.71887282901432</v>
      </c>
      <c r="H64" s="193">
        <f t="shared" si="1"/>
        <v>47.72651402216036</v>
      </c>
    </row>
    <row r="65" spans="1:8" s="3" customFormat="1" ht="26.25" customHeight="1">
      <c r="A65" s="213"/>
      <c r="B65" s="219">
        <v>3714</v>
      </c>
      <c r="C65" s="247" t="s">
        <v>159</v>
      </c>
      <c r="D65" s="190">
        <f>'posebni dio'!C13+'posebni dio'!C23+'posebni dio'!C29+'posebni dio'!C35+'posebni dio'!C45+'posebni dio'!C55+'posebni dio'!C61+'posebni dio'!C68+'posebni dio'!C75+'posebni dio'!C181+'posebni dio'!C222</f>
        <v>11157445555</v>
      </c>
      <c r="E65" s="196">
        <f>'posebni dio'!D13+'posebni dio'!D23+'posebni dio'!D29+'posebni dio'!D35+'posebni dio'!D45+'posebni dio'!D55+'posebni dio'!D61+'posebni dio'!D68+'posebni dio'!D75+'posebni dio'!D181+'posebni dio'!D222</f>
        <v>19102295000</v>
      </c>
      <c r="F65" s="190">
        <f>'posebni dio'!E13+'posebni dio'!E23+'posebni dio'!E29+'posebni dio'!E35+'posebni dio'!E45+'posebni dio'!E55+'posebni dio'!E61+'posebni dio'!E68+'posebni dio'!E75+'posebni dio'!E181+'posebni dio'!E222</f>
        <v>10127489067</v>
      </c>
      <c r="G65" s="192">
        <f t="shared" si="0"/>
        <v>90.76888627488356</v>
      </c>
      <c r="H65" s="193">
        <f t="shared" si="1"/>
        <v>53.01713258537784</v>
      </c>
    </row>
    <row r="66" spans="1:8" s="3" customFormat="1" ht="17.25" customHeight="1">
      <c r="A66" s="214">
        <v>372</v>
      </c>
      <c r="B66" s="219"/>
      <c r="C66" s="246" t="s">
        <v>126</v>
      </c>
      <c r="D66" s="199">
        <f>D67</f>
        <v>0</v>
      </c>
      <c r="E66" s="199">
        <f>E67</f>
        <v>300000</v>
      </c>
      <c r="F66" s="199">
        <f>F67</f>
        <v>57300</v>
      </c>
      <c r="G66" s="265" t="s">
        <v>225</v>
      </c>
      <c r="H66" s="200">
        <f t="shared" si="1"/>
        <v>19.1</v>
      </c>
    </row>
    <row r="67" spans="1:8" s="3" customFormat="1" ht="17.25" customHeight="1">
      <c r="A67" s="213"/>
      <c r="B67" s="219">
        <v>3721</v>
      </c>
      <c r="C67" s="247" t="s">
        <v>123</v>
      </c>
      <c r="D67" s="190">
        <f>'posebni dio'!C130</f>
        <v>0</v>
      </c>
      <c r="E67" s="191">
        <f>'posebni dio'!D130</f>
        <v>300000</v>
      </c>
      <c r="F67" s="190">
        <f>'posebni dio'!E130</f>
        <v>57300</v>
      </c>
      <c r="G67" s="265" t="s">
        <v>225</v>
      </c>
      <c r="H67" s="193">
        <f t="shared" si="1"/>
        <v>19.1</v>
      </c>
    </row>
    <row r="68" spans="1:8" s="3" customFormat="1" ht="17.25" customHeight="1">
      <c r="A68" s="213"/>
      <c r="B68" s="220"/>
      <c r="C68" s="247"/>
      <c r="D68" s="196"/>
      <c r="E68" s="196"/>
      <c r="F68" s="196"/>
      <c r="G68" s="202"/>
      <c r="H68" s="202"/>
    </row>
    <row r="69" spans="1:8" s="3" customFormat="1" ht="17.25" customHeight="1">
      <c r="A69" s="435">
        <v>38</v>
      </c>
      <c r="B69" s="225"/>
      <c r="C69" s="246" t="s">
        <v>238</v>
      </c>
      <c r="D69" s="199">
        <f>D70+D72</f>
        <v>3024851</v>
      </c>
      <c r="E69" s="199">
        <f>E70+E72</f>
        <v>10320000</v>
      </c>
      <c r="F69" s="199">
        <f>F70+F72</f>
        <v>2426726</v>
      </c>
      <c r="G69" s="200">
        <f t="shared" si="0"/>
        <v>80.2262987499219</v>
      </c>
      <c r="H69" s="200">
        <f t="shared" si="1"/>
        <v>23.514786821705428</v>
      </c>
    </row>
    <row r="70" spans="1:8" s="3" customFormat="1" ht="17.25" customHeight="1">
      <c r="A70" s="212">
        <v>381</v>
      </c>
      <c r="B70" s="354"/>
      <c r="C70" s="282" t="s">
        <v>243</v>
      </c>
      <c r="D70" s="199">
        <f>SUM(D71)</f>
        <v>0</v>
      </c>
      <c r="E70" s="199">
        <f>SUM(E71)</f>
        <v>200000</v>
      </c>
      <c r="F70" s="199">
        <f>SUM(F71+F79)</f>
        <v>15000</v>
      </c>
      <c r="G70" s="265" t="s">
        <v>225</v>
      </c>
      <c r="H70" s="200">
        <f t="shared" si="1"/>
        <v>7.5</v>
      </c>
    </row>
    <row r="71" spans="1:8" s="3" customFormat="1" ht="17.25" customHeight="1">
      <c r="A71" s="212"/>
      <c r="B71" s="355">
        <v>3811</v>
      </c>
      <c r="C71" s="283" t="s">
        <v>244</v>
      </c>
      <c r="D71" s="268">
        <f>'posebni dio'!C274</f>
        <v>0</v>
      </c>
      <c r="E71" s="412">
        <f>'posebni dio'!D274</f>
        <v>200000</v>
      </c>
      <c r="F71" s="269">
        <f>'posebni dio'!E274</f>
        <v>0</v>
      </c>
      <c r="G71" s="353"/>
      <c r="H71" s="441">
        <f t="shared" si="1"/>
        <v>0</v>
      </c>
    </row>
    <row r="72" spans="1:8" s="3" customFormat="1" ht="17.25" customHeight="1">
      <c r="A72" s="435">
        <v>383</v>
      </c>
      <c r="B72" s="225"/>
      <c r="C72" s="246" t="s">
        <v>239</v>
      </c>
      <c r="D72" s="199">
        <f>SUM(D73:D76)</f>
        <v>3024851</v>
      </c>
      <c r="E72" s="199">
        <f>SUM(E73:E76)</f>
        <v>10120000</v>
      </c>
      <c r="F72" s="199">
        <f>SUM(F73:F76)</f>
        <v>2411726</v>
      </c>
      <c r="G72" s="200">
        <f t="shared" si="0"/>
        <v>79.73040655556257</v>
      </c>
      <c r="H72" s="200">
        <f t="shared" si="1"/>
        <v>23.831284584980235</v>
      </c>
    </row>
    <row r="73" spans="1:8" s="3" customFormat="1" ht="17.25" customHeight="1">
      <c r="A73" s="213"/>
      <c r="B73" s="218">
        <v>3831</v>
      </c>
      <c r="C73" s="247" t="s">
        <v>139</v>
      </c>
      <c r="D73" s="190">
        <f>'posebni dio'!C191</f>
        <v>3004487</v>
      </c>
      <c r="E73" s="191">
        <f>'posebni dio'!D191</f>
        <v>10120000</v>
      </c>
      <c r="F73" s="190">
        <f>'posebni dio'!E191</f>
        <v>2406726</v>
      </c>
      <c r="G73" s="192">
        <f t="shared" si="0"/>
        <v>80.1043905332258</v>
      </c>
      <c r="H73" s="193">
        <f t="shared" si="1"/>
        <v>23.78187747035573</v>
      </c>
    </row>
    <row r="74" spans="1:8" s="3" customFormat="1" ht="17.25" customHeight="1">
      <c r="A74" s="213"/>
      <c r="B74" s="218">
        <v>3832</v>
      </c>
      <c r="C74" s="248" t="s">
        <v>286</v>
      </c>
      <c r="D74" s="190">
        <f>'posebni dio'!C133</f>
        <v>0</v>
      </c>
      <c r="E74" s="191">
        <f>'posebni dio'!D133</f>
        <v>0</v>
      </c>
      <c r="F74" s="190">
        <f>'posebni dio'!E133</f>
        <v>0</v>
      </c>
      <c r="G74" s="265" t="s">
        <v>225</v>
      </c>
      <c r="H74" s="193" t="e">
        <f t="shared" si="1"/>
        <v>#DIV/0!</v>
      </c>
    </row>
    <row r="75" spans="1:8" s="3" customFormat="1" ht="17.25" customHeight="1">
      <c r="A75" s="213"/>
      <c r="B75" s="218">
        <v>3834</v>
      </c>
      <c r="C75" s="248" t="s">
        <v>287</v>
      </c>
      <c r="D75" s="190">
        <f>'posebni dio'!C138</f>
        <v>4874</v>
      </c>
      <c r="E75" s="191">
        <f>'posebni dio'!D138</f>
        <v>0</v>
      </c>
      <c r="F75" s="190">
        <f>'posebni dio'!E138</f>
        <v>0</v>
      </c>
      <c r="G75" s="192">
        <f>F75/D75*100</f>
        <v>0</v>
      </c>
      <c r="H75" s="193" t="e">
        <f>F75/E75*100</f>
        <v>#DIV/0!</v>
      </c>
    </row>
    <row r="76" spans="1:8" s="3" customFormat="1" ht="17.25" customHeight="1">
      <c r="A76" s="213"/>
      <c r="B76" s="218">
        <v>3835</v>
      </c>
      <c r="C76" s="248" t="s">
        <v>183</v>
      </c>
      <c r="D76" s="190">
        <f>'posebni dio'!C139</f>
        <v>15490</v>
      </c>
      <c r="E76" s="191">
        <f>'posebni dio'!D139</f>
        <v>0</v>
      </c>
      <c r="F76" s="190">
        <f>'posebni dio'!E139</f>
        <v>5000</v>
      </c>
      <c r="G76" s="192">
        <f>F76/D76*100</f>
        <v>32.278889606197545</v>
      </c>
      <c r="H76" s="193" t="e">
        <f>F76/E76*100</f>
        <v>#DIV/0!</v>
      </c>
    </row>
    <row r="77" spans="1:8" s="3" customFormat="1" ht="17.25" customHeight="1">
      <c r="A77" s="213"/>
      <c r="B77" s="218"/>
      <c r="C77" s="248"/>
      <c r="D77" s="190"/>
      <c r="E77" s="190"/>
      <c r="F77" s="190"/>
      <c r="G77" s="192"/>
      <c r="H77" s="193" t="e">
        <f>F77/E77*100</f>
        <v>#DIV/0!</v>
      </c>
    </row>
    <row r="78" spans="1:8" s="3" customFormat="1" ht="17.25" customHeight="1">
      <c r="A78" s="212">
        <v>386</v>
      </c>
      <c r="B78" s="437"/>
      <c r="C78" s="282" t="s">
        <v>297</v>
      </c>
      <c r="D78" s="199">
        <f>SUM(D79)</f>
        <v>0</v>
      </c>
      <c r="E78" s="199">
        <f>SUM(E79)</f>
        <v>0</v>
      </c>
      <c r="F78" s="199">
        <f>SUM(F79)</f>
        <v>15000</v>
      </c>
      <c r="G78" s="265" t="s">
        <v>225</v>
      </c>
      <c r="H78" s="265" t="s">
        <v>225</v>
      </c>
    </row>
    <row r="79" spans="1:8" s="3" customFormat="1" ht="26.25" customHeight="1">
      <c r="A79" s="213"/>
      <c r="B79" s="436">
        <v>3862</v>
      </c>
      <c r="C79" s="283" t="s">
        <v>298</v>
      </c>
      <c r="D79" s="196">
        <f>'posebni dio'!C276</f>
        <v>0</v>
      </c>
      <c r="E79" s="442">
        <f>'posebni dio'!D276</f>
        <v>0</v>
      </c>
      <c r="F79" s="438">
        <f>'posebni dio'!E276</f>
        <v>15000</v>
      </c>
      <c r="G79" s="265" t="s">
        <v>225</v>
      </c>
      <c r="H79" s="193" t="e">
        <f>F79/E79*100</f>
        <v>#DIV/0!</v>
      </c>
    </row>
    <row r="80" spans="1:8" s="3" customFormat="1" ht="17.25" customHeight="1">
      <c r="A80" s="213"/>
      <c r="B80" s="434"/>
      <c r="C80" s="283"/>
      <c r="D80" s="196"/>
      <c r="E80" s="196"/>
      <c r="F80" s="196"/>
      <c r="G80" s="202"/>
      <c r="H80" s="202"/>
    </row>
    <row r="81" spans="1:8" s="3" customFormat="1" ht="17.25" customHeight="1">
      <c r="A81" s="212">
        <v>4</v>
      </c>
      <c r="B81" s="216"/>
      <c r="C81" s="232" t="s">
        <v>73</v>
      </c>
      <c r="D81" s="187">
        <f>D82+D86+D99</f>
        <v>3879590</v>
      </c>
      <c r="E81" s="187">
        <f>E82+E86+E99</f>
        <v>149934000</v>
      </c>
      <c r="F81" s="187">
        <f>F82+F86+F99</f>
        <v>14287728</v>
      </c>
      <c r="G81" s="188">
        <f aca="true" t="shared" si="2" ref="G81:G101">F81/D81*100</f>
        <v>368.27932848574204</v>
      </c>
      <c r="H81" s="188">
        <f aca="true" t="shared" si="3" ref="H81:H101">F81/E81*100</f>
        <v>9.529344911761175</v>
      </c>
    </row>
    <row r="82" spans="1:8" s="3" customFormat="1" ht="17.25" customHeight="1">
      <c r="A82" s="214">
        <v>41</v>
      </c>
      <c r="B82" s="226"/>
      <c r="C82" s="232" t="s">
        <v>87</v>
      </c>
      <c r="D82" s="187">
        <f>D83</f>
        <v>544758</v>
      </c>
      <c r="E82" s="187">
        <f>E83</f>
        <v>2000000</v>
      </c>
      <c r="F82" s="187">
        <f>F83</f>
        <v>4615</v>
      </c>
      <c r="G82" s="188">
        <f t="shared" si="2"/>
        <v>0.8471651632467995</v>
      </c>
      <c r="H82" s="188">
        <f t="shared" si="3"/>
        <v>0.23075</v>
      </c>
    </row>
    <row r="83" spans="1:8" s="3" customFormat="1" ht="17.25" customHeight="1">
      <c r="A83" s="214">
        <v>412</v>
      </c>
      <c r="B83" s="218"/>
      <c r="C83" s="249" t="s">
        <v>117</v>
      </c>
      <c r="D83" s="187">
        <f>SUM(D84:D85)</f>
        <v>544758</v>
      </c>
      <c r="E83" s="187">
        <f>SUM(E84:E85)</f>
        <v>2000000</v>
      </c>
      <c r="F83" s="187">
        <f>SUM(F84:F85)</f>
        <v>4615</v>
      </c>
      <c r="G83" s="188">
        <f t="shared" si="2"/>
        <v>0.8471651632467995</v>
      </c>
      <c r="H83" s="188">
        <f t="shared" si="3"/>
        <v>0.23075</v>
      </c>
    </row>
    <row r="84" spans="1:8" s="3" customFormat="1" ht="17.25" customHeight="1">
      <c r="A84" s="214"/>
      <c r="B84" s="227">
        <v>4123</v>
      </c>
      <c r="C84" s="250" t="s">
        <v>230</v>
      </c>
      <c r="D84" s="206">
        <f>'posebni dio'!C199</f>
        <v>0</v>
      </c>
      <c r="E84" s="325">
        <f>'posebni dio'!D199</f>
        <v>0</v>
      </c>
      <c r="F84" s="206">
        <f>'posebni dio'!E199</f>
        <v>0</v>
      </c>
      <c r="G84" s="265" t="s">
        <v>225</v>
      </c>
      <c r="H84" s="443" t="e">
        <f t="shared" si="3"/>
        <v>#DIV/0!</v>
      </c>
    </row>
    <row r="85" spans="1:8" s="3" customFormat="1" ht="17.25" customHeight="1">
      <c r="A85" s="214"/>
      <c r="B85" s="218">
        <v>4124</v>
      </c>
      <c r="C85" s="241" t="s">
        <v>180</v>
      </c>
      <c r="D85" s="190">
        <f>'posebni dio'!C200</f>
        <v>544758</v>
      </c>
      <c r="E85" s="325">
        <f>'posebni dio'!D200</f>
        <v>2000000</v>
      </c>
      <c r="F85" s="190">
        <f>'posebni dio'!E200</f>
        <v>4615</v>
      </c>
      <c r="G85" s="353">
        <f t="shared" si="2"/>
        <v>0.8471651632467995</v>
      </c>
      <c r="H85" s="443">
        <f t="shared" si="3"/>
        <v>0.23075</v>
      </c>
    </row>
    <row r="86" spans="1:8" s="3" customFormat="1" ht="17.25" customHeight="1">
      <c r="A86" s="212">
        <v>42</v>
      </c>
      <c r="B86" s="220"/>
      <c r="C86" s="232" t="s">
        <v>18</v>
      </c>
      <c r="D86" s="187">
        <f>D87+D89+D94+D96</f>
        <v>1284450</v>
      </c>
      <c r="E86" s="187">
        <f>E87+E89+E94+E96</f>
        <v>127934000</v>
      </c>
      <c r="F86" s="187">
        <f>F87+F89+F94+F96</f>
        <v>10379866</v>
      </c>
      <c r="G86" s="188">
        <f t="shared" si="2"/>
        <v>808.1175600451555</v>
      </c>
      <c r="H86" s="188">
        <f t="shared" si="3"/>
        <v>8.113453812121875</v>
      </c>
    </row>
    <row r="87" spans="1:8" s="3" customFormat="1" ht="17.25" customHeight="1">
      <c r="A87" s="214">
        <v>421</v>
      </c>
      <c r="B87" s="220"/>
      <c r="C87" s="215" t="s">
        <v>19</v>
      </c>
      <c r="D87" s="187">
        <f>D88</f>
        <v>540403</v>
      </c>
      <c r="E87" s="187">
        <f>E88</f>
        <v>66000000</v>
      </c>
      <c r="F87" s="187">
        <f>F88</f>
        <v>746153</v>
      </c>
      <c r="G87" s="188">
        <f t="shared" si="2"/>
        <v>138.0734377862447</v>
      </c>
      <c r="H87" s="188">
        <f t="shared" si="3"/>
        <v>1.1305348484848483</v>
      </c>
    </row>
    <row r="88" spans="1:8" s="3" customFormat="1" ht="17.25" customHeight="1">
      <c r="A88" s="214"/>
      <c r="B88" s="219" t="s">
        <v>20</v>
      </c>
      <c r="C88" s="239" t="s">
        <v>21</v>
      </c>
      <c r="D88" s="190">
        <f>'posebni dio'!C203</f>
        <v>540403</v>
      </c>
      <c r="E88" s="191">
        <f>'posebni dio'!D203</f>
        <v>66000000</v>
      </c>
      <c r="F88" s="190">
        <f>'posebni dio'!E203</f>
        <v>746153</v>
      </c>
      <c r="G88" s="353">
        <f t="shared" si="2"/>
        <v>138.0734377862447</v>
      </c>
      <c r="H88" s="193">
        <f t="shared" si="3"/>
        <v>1.1305348484848483</v>
      </c>
    </row>
    <row r="89" spans="1:8" s="3" customFormat="1" ht="17.25" customHeight="1">
      <c r="A89" s="214">
        <v>422</v>
      </c>
      <c r="B89" s="220"/>
      <c r="C89" s="215" t="s">
        <v>26</v>
      </c>
      <c r="D89" s="187">
        <f>SUM(D90:D93)</f>
        <v>472015</v>
      </c>
      <c r="E89" s="187">
        <f>SUM(E90:E93)</f>
        <v>17250000</v>
      </c>
      <c r="F89" s="187">
        <f>SUM(F90:F93)</f>
        <v>8943741</v>
      </c>
      <c r="G89" s="188">
        <f t="shared" si="2"/>
        <v>1894.8001652489856</v>
      </c>
      <c r="H89" s="188">
        <f t="shared" si="3"/>
        <v>51.84777391304348</v>
      </c>
    </row>
    <row r="90" spans="1:8" s="3" customFormat="1" ht="17.25" customHeight="1">
      <c r="A90" s="213"/>
      <c r="B90" s="228" t="s">
        <v>22</v>
      </c>
      <c r="C90" s="235" t="s">
        <v>23</v>
      </c>
      <c r="D90" s="190">
        <f>'posebni dio'!C205+'posebni dio'!C281+'posebni dio'!C313+'posebni dio'!C441+'posebni dio'!C470</f>
        <v>371160</v>
      </c>
      <c r="E90" s="191">
        <f>'posebni dio'!D205+'posebni dio'!D281+'posebni dio'!D313+'posebni dio'!D441+'posebni dio'!D470</f>
        <v>14900000</v>
      </c>
      <c r="F90" s="190">
        <f>'posebni dio'!E205+'posebni dio'!E281+'posebni dio'!E313+'posebni dio'!E441+'posebni dio'!E470</f>
        <v>8782060</v>
      </c>
      <c r="G90" s="192">
        <f t="shared" si="2"/>
        <v>2366.1116499622804</v>
      </c>
      <c r="H90" s="193">
        <f t="shared" si="3"/>
        <v>58.940000000000005</v>
      </c>
    </row>
    <row r="91" spans="1:8" s="3" customFormat="1" ht="17.25" customHeight="1">
      <c r="A91" s="213"/>
      <c r="B91" s="219" t="s">
        <v>24</v>
      </c>
      <c r="C91" s="239" t="s">
        <v>25</v>
      </c>
      <c r="D91" s="190">
        <f>'posebni dio'!C206+'posebni dio'!C282</f>
        <v>0</v>
      </c>
      <c r="E91" s="191">
        <f>'posebni dio'!D206+'posebni dio'!D282</f>
        <v>200000</v>
      </c>
      <c r="F91" s="190">
        <f>'posebni dio'!E206+'posebni dio'!E282</f>
        <v>949</v>
      </c>
      <c r="G91" s="265" t="s">
        <v>225</v>
      </c>
      <c r="H91" s="193">
        <f t="shared" si="3"/>
        <v>0.47450000000000003</v>
      </c>
    </row>
    <row r="92" spans="1:8" s="3" customFormat="1" ht="17.25" customHeight="1">
      <c r="A92" s="213"/>
      <c r="B92" s="219">
        <v>4223</v>
      </c>
      <c r="C92" s="241" t="s">
        <v>119</v>
      </c>
      <c r="D92" s="190">
        <f>'posebni dio'!C207+'posebni dio'!C283</f>
        <v>75486</v>
      </c>
      <c r="E92" s="191">
        <f>'posebni dio'!D207+'posebni dio'!D283</f>
        <v>2015000</v>
      </c>
      <c r="F92" s="190">
        <f>'posebni dio'!E207+'posebni dio'!E283</f>
        <v>121880</v>
      </c>
      <c r="G92" s="192">
        <f t="shared" si="2"/>
        <v>161.46040325358345</v>
      </c>
      <c r="H92" s="193">
        <f t="shared" si="3"/>
        <v>6.04863523573201</v>
      </c>
    </row>
    <row r="93" spans="1:8" s="3" customFormat="1" ht="17.25" customHeight="1">
      <c r="A93" s="213"/>
      <c r="B93" s="219" t="s">
        <v>27</v>
      </c>
      <c r="C93" s="239" t="s">
        <v>1</v>
      </c>
      <c r="D93" s="190">
        <f>'posebni dio'!C208+'posebni dio'!C284</f>
        <v>25369</v>
      </c>
      <c r="E93" s="191">
        <f>'posebni dio'!D208+'posebni dio'!D284</f>
        <v>135000</v>
      </c>
      <c r="F93" s="190">
        <f>'posebni dio'!E208+'posebni dio'!E284</f>
        <v>38852</v>
      </c>
      <c r="G93" s="192">
        <f t="shared" si="2"/>
        <v>153.14754227600616</v>
      </c>
      <c r="H93" s="193">
        <f t="shared" si="3"/>
        <v>28.77925925925926</v>
      </c>
    </row>
    <row r="94" spans="1:8" s="3" customFormat="1" ht="17.25" customHeight="1">
      <c r="A94" s="212">
        <v>423</v>
      </c>
      <c r="B94" s="219"/>
      <c r="C94" s="251" t="s">
        <v>228</v>
      </c>
      <c r="D94" s="208">
        <f>'posebni dio'!C209</f>
        <v>244882</v>
      </c>
      <c r="E94" s="208">
        <f>'posebni dio'!D209</f>
        <v>1650000</v>
      </c>
      <c r="F94" s="208">
        <f>'posebni dio'!E209</f>
        <v>229282</v>
      </c>
      <c r="G94" s="200">
        <f t="shared" si="2"/>
        <v>93.62958486128012</v>
      </c>
      <c r="H94" s="309">
        <f>F94/E94*100</f>
        <v>13.895878787878788</v>
      </c>
    </row>
    <row r="95" spans="1:8" s="3" customFormat="1" ht="17.25" customHeight="1">
      <c r="A95" s="213">
        <v>4231</v>
      </c>
      <c r="B95" s="219"/>
      <c r="C95" s="252" t="s">
        <v>229</v>
      </c>
      <c r="D95" s="190"/>
      <c r="E95" s="191">
        <f>'posebni dio'!D210</f>
        <v>1650000</v>
      </c>
      <c r="F95" s="196">
        <f>'posebni dio'!E210</f>
        <v>229282</v>
      </c>
      <c r="G95" s="265" t="s">
        <v>225</v>
      </c>
      <c r="H95" s="323">
        <f>F95/E95*100</f>
        <v>13.895878787878788</v>
      </c>
    </row>
    <row r="96" spans="1:8" s="90" customFormat="1" ht="17.25" customHeight="1">
      <c r="A96" s="212">
        <v>426</v>
      </c>
      <c r="B96" s="229"/>
      <c r="C96" s="189" t="s">
        <v>84</v>
      </c>
      <c r="D96" s="187">
        <f>D97</f>
        <v>27150</v>
      </c>
      <c r="E96" s="187">
        <f>E97</f>
        <v>43034000</v>
      </c>
      <c r="F96" s="187">
        <f>F97</f>
        <v>460690</v>
      </c>
      <c r="G96" s="188">
        <f t="shared" si="2"/>
        <v>1696.8324125230204</v>
      </c>
      <c r="H96" s="188">
        <f t="shared" si="3"/>
        <v>1.0705256308965005</v>
      </c>
    </row>
    <row r="97" spans="1:8" s="3" customFormat="1" ht="17.25" customHeight="1">
      <c r="A97" s="213"/>
      <c r="B97" s="230">
        <v>4262</v>
      </c>
      <c r="C97" s="210" t="s">
        <v>83</v>
      </c>
      <c r="D97" s="190">
        <f>'posebni dio'!C286+'posebni dio'!C212+'posebni dio'!C443+'posebni dio'!C472+'posebni dio'!C489+'posebni dio'!C506+'posebni dio'!C521</f>
        <v>27150</v>
      </c>
      <c r="E97" s="191">
        <f>'posebni dio'!D286+'posebni dio'!D212+'posebni dio'!D443+'posebni dio'!D472+'posebni dio'!D489+'posebni dio'!D506+'posebni dio'!D521</f>
        <v>43034000</v>
      </c>
      <c r="F97" s="190">
        <f>'posebni dio'!E286+'posebni dio'!E212+'posebni dio'!E443+'posebni dio'!E472+'posebni dio'!E489+'posebni dio'!E506+'posebni dio'!E521</f>
        <v>460690</v>
      </c>
      <c r="G97" s="192">
        <f t="shared" si="2"/>
        <v>1696.8324125230204</v>
      </c>
      <c r="H97" s="323">
        <f t="shared" si="3"/>
        <v>1.0705256308965005</v>
      </c>
    </row>
    <row r="98" spans="1:8" s="3" customFormat="1" ht="17.25" customHeight="1">
      <c r="A98" s="213"/>
      <c r="B98" s="230"/>
      <c r="C98" s="210"/>
      <c r="D98" s="196"/>
      <c r="E98" s="196"/>
      <c r="F98" s="196"/>
      <c r="G98" s="202"/>
      <c r="H98" s="202"/>
    </row>
    <row r="99" spans="1:8" s="3" customFormat="1" ht="17.25" customHeight="1">
      <c r="A99" s="212">
        <v>45</v>
      </c>
      <c r="B99" s="231"/>
      <c r="C99" s="211" t="s">
        <v>28</v>
      </c>
      <c r="D99" s="187">
        <f aca="true" t="shared" si="4" ref="D99:F100">D100</f>
        <v>2050382</v>
      </c>
      <c r="E99" s="187">
        <f t="shared" si="4"/>
        <v>20000000</v>
      </c>
      <c r="F99" s="187">
        <f t="shared" si="4"/>
        <v>3903247</v>
      </c>
      <c r="G99" s="188">
        <f t="shared" si="2"/>
        <v>190.36681945120472</v>
      </c>
      <c r="H99" s="188">
        <f t="shared" si="3"/>
        <v>19.516235</v>
      </c>
    </row>
    <row r="100" spans="1:8" s="3" customFormat="1" ht="17.25" customHeight="1">
      <c r="A100" s="214">
        <v>451</v>
      </c>
      <c r="B100" s="231"/>
      <c r="C100" s="215" t="s">
        <v>0</v>
      </c>
      <c r="D100" s="187">
        <f t="shared" si="4"/>
        <v>2050382</v>
      </c>
      <c r="E100" s="187">
        <f t="shared" si="4"/>
        <v>20000000</v>
      </c>
      <c r="F100" s="187">
        <f t="shared" si="4"/>
        <v>3903247</v>
      </c>
      <c r="G100" s="188">
        <f t="shared" si="2"/>
        <v>190.36681945120472</v>
      </c>
      <c r="H100" s="188">
        <f t="shared" si="3"/>
        <v>19.516235</v>
      </c>
    </row>
    <row r="101" spans="1:8" s="3" customFormat="1" ht="17.25" customHeight="1">
      <c r="A101" s="214"/>
      <c r="B101" s="219" t="s">
        <v>29</v>
      </c>
      <c r="C101" s="238" t="s">
        <v>0</v>
      </c>
      <c r="D101" s="190">
        <f>'posebni dio'!C215</f>
        <v>2050382</v>
      </c>
      <c r="E101" s="191">
        <f>'posebni dio'!D215</f>
        <v>20000000</v>
      </c>
      <c r="F101" s="190">
        <f>'posebni dio'!E215</f>
        <v>3903247</v>
      </c>
      <c r="G101" s="192">
        <f t="shared" si="2"/>
        <v>190.36681945120472</v>
      </c>
      <c r="H101" s="193">
        <f t="shared" si="3"/>
        <v>19.516235</v>
      </c>
    </row>
    <row r="102" spans="1:5" s="3" customFormat="1" ht="12.75">
      <c r="A102" s="39"/>
      <c r="B102" s="39"/>
      <c r="E102" s="96"/>
    </row>
    <row r="103" spans="1:5" s="3" customFormat="1" ht="12.75">
      <c r="A103" s="39"/>
      <c r="B103" s="39"/>
      <c r="E103" s="96"/>
    </row>
    <row r="104" spans="1:6" s="3" customFormat="1" ht="12.75">
      <c r="A104" s="39"/>
      <c r="B104" s="39"/>
      <c r="D104" s="38"/>
      <c r="E104" s="95"/>
      <c r="F104" s="38"/>
    </row>
    <row r="105" spans="1:5" s="3" customFormat="1" ht="12.75">
      <c r="A105" s="39"/>
      <c r="B105" s="39"/>
      <c r="E105" s="96"/>
    </row>
    <row r="106" spans="1:5" s="3" customFormat="1" ht="12.75">
      <c r="A106" s="39"/>
      <c r="B106" s="39"/>
      <c r="E106" s="96"/>
    </row>
    <row r="107" spans="1:5" s="3" customFormat="1" ht="12.75">
      <c r="A107" s="39"/>
      <c r="B107" s="39"/>
      <c r="E107" s="96"/>
    </row>
    <row r="108" spans="1:5" s="3" customFormat="1" ht="12.75">
      <c r="A108" s="39"/>
      <c r="B108" s="39"/>
      <c r="E108" s="96"/>
    </row>
    <row r="109" spans="1:5" s="3" customFormat="1" ht="12.75">
      <c r="A109" s="39"/>
      <c r="B109" s="39"/>
      <c r="E109" s="96"/>
    </row>
    <row r="110" spans="1:5" s="3" customFormat="1" ht="12.75">
      <c r="A110" s="39"/>
      <c r="B110" s="39"/>
      <c r="E110" s="96"/>
    </row>
    <row r="111" spans="1:5" s="3" customFormat="1" ht="12.75">
      <c r="A111" s="39"/>
      <c r="B111" s="39"/>
      <c r="E111" s="96"/>
    </row>
    <row r="112" spans="1:5" s="3" customFormat="1" ht="12.75">
      <c r="A112" s="39"/>
      <c r="B112" s="39"/>
      <c r="E112" s="96"/>
    </row>
    <row r="113" spans="1:5" s="3" customFormat="1" ht="12.75">
      <c r="A113" s="39"/>
      <c r="B113" s="39"/>
      <c r="E113" s="96"/>
    </row>
    <row r="114" spans="1:5" s="3" customFormat="1" ht="12.75">
      <c r="A114" s="39"/>
      <c r="B114" s="39"/>
      <c r="E114" s="96"/>
    </row>
    <row r="115" spans="1:5" s="3" customFormat="1" ht="12.75">
      <c r="A115" s="39"/>
      <c r="B115" s="39"/>
      <c r="E115" s="96"/>
    </row>
    <row r="116" spans="1:5" s="3" customFormat="1" ht="12.75">
      <c r="A116" s="39"/>
      <c r="B116" s="39"/>
      <c r="E116" s="96"/>
    </row>
    <row r="117" spans="1:5" s="3" customFormat="1" ht="12.75">
      <c r="A117" s="39"/>
      <c r="B117" s="39"/>
      <c r="E117" s="96"/>
    </row>
    <row r="118" spans="1:5" s="3" customFormat="1" ht="12.75">
      <c r="A118" s="39"/>
      <c r="B118" s="39"/>
      <c r="E118" s="96"/>
    </row>
    <row r="119" spans="1:5" s="3" customFormat="1" ht="12.75">
      <c r="A119" s="39"/>
      <c r="B119" s="39"/>
      <c r="E119" s="96"/>
    </row>
    <row r="120" spans="1:5" s="3" customFormat="1" ht="12.75">
      <c r="A120" s="39"/>
      <c r="B120" s="39"/>
      <c r="E120" s="96"/>
    </row>
    <row r="121" spans="1:5" s="3" customFormat="1" ht="12.75">
      <c r="A121" s="39"/>
      <c r="B121" s="39"/>
      <c r="E121" s="96"/>
    </row>
    <row r="122" spans="1:5" s="3" customFormat="1" ht="12.75">
      <c r="A122" s="39"/>
      <c r="B122" s="39"/>
      <c r="E122" s="96"/>
    </row>
    <row r="123" spans="1:5" s="3" customFormat="1" ht="12.75">
      <c r="A123" s="39"/>
      <c r="B123" s="39"/>
      <c r="E123" s="96"/>
    </row>
    <row r="124" spans="1:5" s="3" customFormat="1" ht="12.75">
      <c r="A124" s="39"/>
      <c r="B124" s="39"/>
      <c r="E124" s="96"/>
    </row>
    <row r="125" spans="1:5" s="3" customFormat="1" ht="12.75">
      <c r="A125" s="39"/>
      <c r="B125" s="39"/>
      <c r="E125" s="96"/>
    </row>
    <row r="126" spans="1:5" s="3" customFormat="1" ht="12.75">
      <c r="A126" s="39"/>
      <c r="B126" s="39"/>
      <c r="E126" s="96"/>
    </row>
    <row r="127" spans="1:5" s="3" customFormat="1" ht="12.75">
      <c r="A127" s="39"/>
      <c r="B127" s="39"/>
      <c r="E127" s="96"/>
    </row>
    <row r="128" spans="1:5" s="3" customFormat="1" ht="12.75">
      <c r="A128" s="39"/>
      <c r="B128" s="39"/>
      <c r="E128" s="96"/>
    </row>
    <row r="129" spans="1:5" s="3" customFormat="1" ht="12.75">
      <c r="A129" s="39"/>
      <c r="B129" s="39"/>
      <c r="E129" s="96"/>
    </row>
    <row r="130" spans="1:5" s="3" customFormat="1" ht="12.75">
      <c r="A130" s="39"/>
      <c r="B130" s="39"/>
      <c r="E130" s="96"/>
    </row>
    <row r="131" spans="1:5" s="3" customFormat="1" ht="12.75">
      <c r="A131" s="39"/>
      <c r="B131" s="39"/>
      <c r="E131" s="96"/>
    </row>
    <row r="132" spans="1:5" s="3" customFormat="1" ht="12.75">
      <c r="A132" s="39"/>
      <c r="B132" s="39"/>
      <c r="E132" s="96"/>
    </row>
    <row r="133" spans="1:5" s="3" customFormat="1" ht="12.75">
      <c r="A133" s="39"/>
      <c r="B133" s="39"/>
      <c r="E133" s="96"/>
    </row>
    <row r="134" spans="1:5" s="3" customFormat="1" ht="12.75">
      <c r="A134" s="39"/>
      <c r="B134" s="39"/>
      <c r="E134" s="96"/>
    </row>
    <row r="135" spans="1:5" s="3" customFormat="1" ht="12.75">
      <c r="A135" s="39"/>
      <c r="B135" s="39"/>
      <c r="E135" s="96"/>
    </row>
    <row r="136" spans="1:5" s="3" customFormat="1" ht="12.75">
      <c r="A136" s="39"/>
      <c r="B136" s="39"/>
      <c r="E136" s="96"/>
    </row>
    <row r="137" spans="1:5" s="3" customFormat="1" ht="12.75">
      <c r="A137" s="39"/>
      <c r="B137" s="39"/>
      <c r="E137" s="96"/>
    </row>
    <row r="138" spans="1:5" s="3" customFormat="1" ht="12.75">
      <c r="A138" s="39"/>
      <c r="B138" s="39"/>
      <c r="E138" s="96"/>
    </row>
    <row r="139" spans="1:5" s="3" customFormat="1" ht="12.75">
      <c r="A139" s="39"/>
      <c r="B139" s="39"/>
      <c r="E139" s="96"/>
    </row>
    <row r="140" spans="1:5" s="3" customFormat="1" ht="12.75">
      <c r="A140" s="39"/>
      <c r="B140" s="39"/>
      <c r="E140" s="96"/>
    </row>
    <row r="141" spans="1:5" s="3" customFormat="1" ht="12.75">
      <c r="A141" s="39"/>
      <c r="B141" s="39"/>
      <c r="E141" s="96"/>
    </row>
    <row r="142" spans="1:5" s="3" customFormat="1" ht="12.75">
      <c r="A142" s="39"/>
      <c r="B142" s="39"/>
      <c r="E142" s="96"/>
    </row>
    <row r="143" spans="1:5" s="3" customFormat="1" ht="12.75">
      <c r="A143" s="39"/>
      <c r="B143" s="39"/>
      <c r="E143" s="96"/>
    </row>
    <row r="144" spans="1:5" s="3" customFormat="1" ht="12.75">
      <c r="A144" s="39"/>
      <c r="B144" s="39"/>
      <c r="E144" s="96"/>
    </row>
    <row r="145" spans="1:5" s="3" customFormat="1" ht="12.75">
      <c r="A145" s="39"/>
      <c r="B145" s="39"/>
      <c r="E145" s="96"/>
    </row>
    <row r="146" spans="1:5" s="3" customFormat="1" ht="12.75">
      <c r="A146" s="39"/>
      <c r="B146" s="39"/>
      <c r="E146" s="96"/>
    </row>
    <row r="147" spans="1:5" s="3" customFormat="1" ht="12.75">
      <c r="A147" s="39"/>
      <c r="B147" s="39"/>
      <c r="E147" s="96"/>
    </row>
    <row r="148" spans="1:5" s="3" customFormat="1" ht="12.75">
      <c r="A148" s="39"/>
      <c r="B148" s="39"/>
      <c r="E148" s="96"/>
    </row>
    <row r="149" spans="1:5" s="3" customFormat="1" ht="12.75">
      <c r="A149" s="39"/>
      <c r="B149" s="39"/>
      <c r="E149" s="96"/>
    </row>
    <row r="150" spans="1:5" s="3" customFormat="1" ht="12.75">
      <c r="A150" s="39"/>
      <c r="B150" s="39"/>
      <c r="E150" s="96"/>
    </row>
    <row r="151" spans="1:5" s="3" customFormat="1" ht="12.75">
      <c r="A151" s="39"/>
      <c r="B151" s="39"/>
      <c r="E151" s="96"/>
    </row>
    <row r="152" spans="1:5" s="3" customFormat="1" ht="12.75">
      <c r="A152" s="39"/>
      <c r="B152" s="39"/>
      <c r="E152" s="96"/>
    </row>
    <row r="153" spans="1:5" s="3" customFormat="1" ht="12.75">
      <c r="A153" s="39"/>
      <c r="B153" s="39"/>
      <c r="E153" s="96"/>
    </row>
    <row r="154" spans="1:5" s="3" customFormat="1" ht="12.75">
      <c r="A154" s="39"/>
      <c r="B154" s="39"/>
      <c r="E154" s="96"/>
    </row>
    <row r="155" spans="1:5" s="3" customFormat="1" ht="12.75">
      <c r="A155" s="39"/>
      <c r="B155" s="39"/>
      <c r="E155" s="96"/>
    </row>
    <row r="156" spans="1:5" s="3" customFormat="1" ht="12.75">
      <c r="A156" s="39"/>
      <c r="B156" s="39"/>
      <c r="E156" s="96"/>
    </row>
    <row r="157" spans="1:5" s="3" customFormat="1" ht="12.75">
      <c r="A157" s="39"/>
      <c r="B157" s="39"/>
      <c r="E157" s="96"/>
    </row>
    <row r="158" spans="1:5" s="3" customFormat="1" ht="12.75">
      <c r="A158" s="39"/>
      <c r="B158" s="39"/>
      <c r="E158" s="96"/>
    </row>
    <row r="159" spans="1:5" s="3" customFormat="1" ht="12.75">
      <c r="A159" s="39"/>
      <c r="B159" s="39"/>
      <c r="E159" s="96"/>
    </row>
    <row r="160" spans="1:5" s="3" customFormat="1" ht="12.75">
      <c r="A160" s="39"/>
      <c r="B160" s="39"/>
      <c r="E160" s="96"/>
    </row>
    <row r="161" spans="1:5" s="3" customFormat="1" ht="12.75">
      <c r="A161" s="39"/>
      <c r="B161" s="39"/>
      <c r="E161" s="96"/>
    </row>
    <row r="162" spans="1:5" s="3" customFormat="1" ht="12.75">
      <c r="A162" s="39"/>
      <c r="B162" s="39"/>
      <c r="E162" s="96"/>
    </row>
    <row r="163" spans="1:5" s="3" customFormat="1" ht="12.75">
      <c r="A163" s="39"/>
      <c r="B163" s="39"/>
      <c r="E163" s="96"/>
    </row>
    <row r="164" spans="1:5" s="3" customFormat="1" ht="12.75">
      <c r="A164" s="39"/>
      <c r="B164" s="39"/>
      <c r="E164" s="96"/>
    </row>
    <row r="165" spans="1:5" s="3" customFormat="1" ht="12.75">
      <c r="A165" s="39"/>
      <c r="B165" s="39"/>
      <c r="E165" s="96"/>
    </row>
    <row r="166" spans="1:5" s="3" customFormat="1" ht="12.75">
      <c r="A166" s="39"/>
      <c r="B166" s="39"/>
      <c r="E166" s="96"/>
    </row>
    <row r="167" spans="1:5" s="3" customFormat="1" ht="12.75">
      <c r="A167" s="39"/>
      <c r="B167" s="39"/>
      <c r="E167" s="96"/>
    </row>
    <row r="168" spans="1:5" s="3" customFormat="1" ht="12.75">
      <c r="A168" s="39"/>
      <c r="B168" s="39"/>
      <c r="E168" s="96"/>
    </row>
    <row r="169" spans="1:5" s="3" customFormat="1" ht="12.75">
      <c r="A169" s="39"/>
      <c r="B169" s="39"/>
      <c r="E169" s="96"/>
    </row>
    <row r="170" spans="1:5" s="3" customFormat="1" ht="12.75">
      <c r="A170" s="39"/>
      <c r="B170" s="39"/>
      <c r="E170" s="96"/>
    </row>
    <row r="171" spans="1:5" s="3" customFormat="1" ht="12.75">
      <c r="A171" s="39"/>
      <c r="B171" s="39"/>
      <c r="E171" s="96"/>
    </row>
    <row r="172" spans="1:5" s="3" customFormat="1" ht="12.75">
      <c r="A172" s="39"/>
      <c r="B172" s="39"/>
      <c r="E172" s="96"/>
    </row>
    <row r="173" spans="1:5" s="3" customFormat="1" ht="12.75">
      <c r="A173" s="39"/>
      <c r="B173" s="39"/>
      <c r="E173" s="96"/>
    </row>
    <row r="174" spans="1:5" s="3" customFormat="1" ht="12.75">
      <c r="A174" s="39"/>
      <c r="B174" s="39"/>
      <c r="E174" s="96"/>
    </row>
    <row r="175" spans="1:5" s="3" customFormat="1" ht="12.75">
      <c r="A175" s="39"/>
      <c r="B175" s="39"/>
      <c r="E175" s="96"/>
    </row>
    <row r="176" spans="1:5" s="3" customFormat="1" ht="12.75">
      <c r="A176" s="39"/>
      <c r="B176" s="39"/>
      <c r="E176" s="96"/>
    </row>
    <row r="177" spans="1:5" s="3" customFormat="1" ht="12.75">
      <c r="A177" s="39"/>
      <c r="B177" s="39"/>
      <c r="E177" s="96"/>
    </row>
    <row r="178" spans="1:5" s="3" customFormat="1" ht="12.75">
      <c r="A178" s="39"/>
      <c r="B178" s="39"/>
      <c r="E178" s="96"/>
    </row>
    <row r="179" spans="1:5" s="3" customFormat="1" ht="12.75">
      <c r="A179" s="39"/>
      <c r="B179" s="39"/>
      <c r="E179" s="96"/>
    </row>
    <row r="180" spans="1:5" s="3" customFormat="1" ht="12.75">
      <c r="A180" s="39"/>
      <c r="B180" s="39"/>
      <c r="E180" s="96"/>
    </row>
    <row r="181" spans="1:5" s="3" customFormat="1" ht="12.75">
      <c r="A181" s="39"/>
      <c r="B181" s="39"/>
      <c r="E181" s="96"/>
    </row>
    <row r="182" spans="1:5" s="3" customFormat="1" ht="12.75">
      <c r="A182" s="39"/>
      <c r="B182" s="39"/>
      <c r="E182" s="96"/>
    </row>
    <row r="183" spans="1:5" s="3" customFormat="1" ht="12.75">
      <c r="A183" s="39"/>
      <c r="B183" s="39"/>
      <c r="E183" s="96"/>
    </row>
    <row r="184" spans="1:5" s="3" customFormat="1" ht="12.75">
      <c r="A184" s="39"/>
      <c r="B184" s="39"/>
      <c r="E184" s="96"/>
    </row>
    <row r="185" spans="1:5" s="3" customFormat="1" ht="12.75">
      <c r="A185" s="39"/>
      <c r="B185" s="39"/>
      <c r="E185" s="96"/>
    </row>
    <row r="186" spans="1:5" s="3" customFormat="1" ht="12.75">
      <c r="A186" s="39"/>
      <c r="B186" s="39"/>
      <c r="E186" s="96"/>
    </row>
    <row r="187" spans="1:5" s="3" customFormat="1" ht="12.75">
      <c r="A187" s="39"/>
      <c r="B187" s="39"/>
      <c r="E187" s="96"/>
    </row>
    <row r="188" spans="1:5" s="3" customFormat="1" ht="12.75">
      <c r="A188" s="39"/>
      <c r="B188" s="39"/>
      <c r="E188" s="96"/>
    </row>
    <row r="189" spans="1:5" s="3" customFormat="1" ht="12.75">
      <c r="A189" s="39"/>
      <c r="B189" s="39"/>
      <c r="E189" s="96"/>
    </row>
    <row r="190" spans="1:5" s="3" customFormat="1" ht="12.75">
      <c r="A190" s="39"/>
      <c r="B190" s="39"/>
      <c r="E190" s="96"/>
    </row>
    <row r="191" spans="1:5" s="3" customFormat="1" ht="12.75">
      <c r="A191" s="39"/>
      <c r="B191" s="39"/>
      <c r="E191" s="96"/>
    </row>
    <row r="192" spans="1:5" s="3" customFormat="1" ht="12.75">
      <c r="A192" s="39"/>
      <c r="B192" s="39"/>
      <c r="E192" s="96"/>
    </row>
    <row r="193" spans="1:5" s="3" customFormat="1" ht="12.75">
      <c r="A193" s="39"/>
      <c r="B193" s="39"/>
      <c r="E193" s="96"/>
    </row>
    <row r="194" spans="1:5" s="3" customFormat="1" ht="12.75">
      <c r="A194" s="39"/>
      <c r="B194" s="39"/>
      <c r="E194" s="96"/>
    </row>
    <row r="195" spans="1:5" s="3" customFormat="1" ht="12.75">
      <c r="A195" s="39"/>
      <c r="B195" s="39"/>
      <c r="E195" s="96"/>
    </row>
    <row r="196" spans="1:5" s="3" customFormat="1" ht="12.75">
      <c r="A196" s="39"/>
      <c r="B196" s="39"/>
      <c r="E196" s="96"/>
    </row>
    <row r="197" spans="1:5" s="3" customFormat="1" ht="12.75">
      <c r="A197" s="39"/>
      <c r="B197" s="39"/>
      <c r="E197" s="96"/>
    </row>
    <row r="198" spans="1:5" s="3" customFormat="1" ht="12.75">
      <c r="A198" s="39"/>
      <c r="B198" s="39"/>
      <c r="E198" s="96"/>
    </row>
    <row r="199" spans="1:5" s="3" customFormat="1" ht="12.75">
      <c r="A199" s="39"/>
      <c r="B199" s="39"/>
      <c r="E199" s="96"/>
    </row>
    <row r="200" spans="1:5" s="3" customFormat="1" ht="12.75">
      <c r="A200" s="39"/>
      <c r="B200" s="39"/>
      <c r="E200" s="96"/>
    </row>
    <row r="201" spans="1:5" s="3" customFormat="1" ht="12.75">
      <c r="A201" s="39"/>
      <c r="B201" s="39"/>
      <c r="E201" s="96"/>
    </row>
    <row r="202" spans="1:5" s="3" customFormat="1" ht="12.75">
      <c r="A202" s="39"/>
      <c r="B202" s="39"/>
      <c r="E202" s="96"/>
    </row>
    <row r="203" spans="1:5" s="3" customFormat="1" ht="12.75">
      <c r="A203" s="39"/>
      <c r="B203" s="39"/>
      <c r="E203" s="96"/>
    </row>
    <row r="204" spans="1:5" s="3" customFormat="1" ht="12.75">
      <c r="A204" s="39"/>
      <c r="B204" s="39"/>
      <c r="E204" s="96"/>
    </row>
    <row r="205" spans="1:5" s="3" customFormat="1" ht="12.75">
      <c r="A205" s="39"/>
      <c r="B205" s="39"/>
      <c r="E205" s="96"/>
    </row>
    <row r="206" spans="1:5" s="3" customFormat="1" ht="12.75">
      <c r="A206" s="39"/>
      <c r="B206" s="39"/>
      <c r="E206" s="96"/>
    </row>
    <row r="207" spans="1:5" s="3" customFormat="1" ht="12.75">
      <c r="A207" s="39"/>
      <c r="B207" s="39"/>
      <c r="E207" s="96"/>
    </row>
    <row r="208" spans="1:5" s="3" customFormat="1" ht="12.75">
      <c r="A208" s="39"/>
      <c r="B208" s="39"/>
      <c r="E208" s="96"/>
    </row>
    <row r="209" spans="1:5" s="3" customFormat="1" ht="12.75">
      <c r="A209" s="39"/>
      <c r="B209" s="39"/>
      <c r="E209" s="96"/>
    </row>
    <row r="210" spans="1:5" s="3" customFormat="1" ht="12.75">
      <c r="A210" s="39"/>
      <c r="B210" s="39"/>
      <c r="E210" s="96"/>
    </row>
    <row r="211" spans="1:5" s="3" customFormat="1" ht="12.75">
      <c r="A211" s="39"/>
      <c r="B211" s="39"/>
      <c r="E211" s="96"/>
    </row>
    <row r="212" spans="1:5" s="3" customFormat="1" ht="12.75">
      <c r="A212" s="39"/>
      <c r="B212" s="39"/>
      <c r="E212" s="96"/>
    </row>
    <row r="213" spans="1:5" s="3" customFormat="1" ht="12.75">
      <c r="A213" s="39"/>
      <c r="B213" s="39"/>
      <c r="E213" s="96"/>
    </row>
    <row r="214" spans="1:5" s="3" customFormat="1" ht="12.75">
      <c r="A214" s="39"/>
      <c r="B214" s="39"/>
      <c r="E214" s="96"/>
    </row>
    <row r="215" spans="1:5" s="3" customFormat="1" ht="12.75">
      <c r="A215" s="39"/>
      <c r="B215" s="39"/>
      <c r="E215" s="96"/>
    </row>
    <row r="216" spans="1:5" s="3" customFormat="1" ht="12.75">
      <c r="A216" s="39"/>
      <c r="B216" s="39"/>
      <c r="E216" s="96"/>
    </row>
    <row r="217" spans="1:5" s="3" customFormat="1" ht="12.75">
      <c r="A217" s="39"/>
      <c r="B217" s="39"/>
      <c r="E217" s="96"/>
    </row>
    <row r="218" spans="1:5" s="3" customFormat="1" ht="12.75">
      <c r="A218" s="39"/>
      <c r="B218" s="39"/>
      <c r="E218" s="96"/>
    </row>
    <row r="219" spans="1:5" s="3" customFormat="1" ht="12.75">
      <c r="A219" s="39"/>
      <c r="B219" s="39"/>
      <c r="E219" s="96"/>
    </row>
    <row r="220" spans="1:5" s="3" customFormat="1" ht="12.75">
      <c r="A220" s="39"/>
      <c r="B220" s="39"/>
      <c r="E220" s="96"/>
    </row>
    <row r="221" spans="1:5" s="3" customFormat="1" ht="12.75">
      <c r="A221" s="39"/>
      <c r="B221" s="39"/>
      <c r="E221" s="96"/>
    </row>
    <row r="222" spans="1:5" s="3" customFormat="1" ht="12.75">
      <c r="A222" s="39"/>
      <c r="B222" s="39"/>
      <c r="E222" s="96"/>
    </row>
    <row r="223" spans="1:5" s="3" customFormat="1" ht="12.75">
      <c r="A223" s="39"/>
      <c r="B223" s="39"/>
      <c r="E223" s="96"/>
    </row>
    <row r="224" spans="1:5" s="3" customFormat="1" ht="12.75">
      <c r="A224" s="39"/>
      <c r="B224" s="39"/>
      <c r="E224" s="96"/>
    </row>
    <row r="225" spans="1:5" s="3" customFormat="1" ht="12.75">
      <c r="A225" s="39"/>
      <c r="B225" s="39"/>
      <c r="E225" s="96"/>
    </row>
    <row r="226" spans="1:5" s="3" customFormat="1" ht="12.75">
      <c r="A226" s="39"/>
      <c r="B226" s="39"/>
      <c r="E226" s="96"/>
    </row>
    <row r="227" spans="1:5" s="3" customFormat="1" ht="12.75">
      <c r="A227" s="39"/>
      <c r="B227" s="39"/>
      <c r="E227" s="96"/>
    </row>
    <row r="228" spans="1:5" s="3" customFormat="1" ht="12.75">
      <c r="A228" s="39"/>
      <c r="B228" s="39"/>
      <c r="E228" s="96"/>
    </row>
    <row r="229" spans="1:5" s="3" customFormat="1" ht="12.75">
      <c r="A229" s="39"/>
      <c r="B229" s="39"/>
      <c r="E229" s="96"/>
    </row>
    <row r="230" spans="1:5" s="3" customFormat="1" ht="12.75">
      <c r="A230" s="39"/>
      <c r="B230" s="39"/>
      <c r="E230" s="96"/>
    </row>
    <row r="231" spans="1:5" s="3" customFormat="1" ht="12.75">
      <c r="A231" s="39"/>
      <c r="B231" s="39"/>
      <c r="E231" s="96"/>
    </row>
    <row r="232" spans="1:5" s="3" customFormat="1" ht="12.75">
      <c r="A232" s="39"/>
      <c r="B232" s="39"/>
      <c r="E232" s="96"/>
    </row>
    <row r="233" spans="1:5" s="3" customFormat="1" ht="12.75">
      <c r="A233" s="39"/>
      <c r="B233" s="39"/>
      <c r="E233" s="96"/>
    </row>
    <row r="234" spans="1:5" s="3" customFormat="1" ht="12.75">
      <c r="A234" s="39"/>
      <c r="B234" s="39"/>
      <c r="E234" s="96"/>
    </row>
    <row r="235" spans="1:5" s="3" customFormat="1" ht="12.75">
      <c r="A235" s="39"/>
      <c r="B235" s="39"/>
      <c r="E235" s="96"/>
    </row>
    <row r="236" spans="1:5" s="3" customFormat="1" ht="12.75">
      <c r="A236" s="39"/>
      <c r="B236" s="39"/>
      <c r="E236" s="96"/>
    </row>
    <row r="237" spans="1:5" s="3" customFormat="1" ht="12.75">
      <c r="A237" s="39"/>
      <c r="B237" s="39"/>
      <c r="E237" s="96"/>
    </row>
    <row r="238" spans="1:5" s="3" customFormat="1" ht="12.75">
      <c r="A238" s="39"/>
      <c r="B238" s="39"/>
      <c r="E238" s="96"/>
    </row>
    <row r="239" spans="1:5" s="3" customFormat="1" ht="12.75">
      <c r="A239" s="39"/>
      <c r="B239" s="39"/>
      <c r="E239" s="96"/>
    </row>
    <row r="240" spans="1:5" s="3" customFormat="1" ht="12.75">
      <c r="A240" s="39"/>
      <c r="B240" s="39"/>
      <c r="E240" s="96"/>
    </row>
    <row r="241" spans="1:5" s="3" customFormat="1" ht="12.75">
      <c r="A241" s="39"/>
      <c r="B241" s="39"/>
      <c r="E241" s="96"/>
    </row>
    <row r="242" spans="1:5" s="3" customFormat="1" ht="12.75">
      <c r="A242" s="39"/>
      <c r="B242" s="39"/>
      <c r="E242" s="96"/>
    </row>
    <row r="243" spans="1:5" s="3" customFormat="1" ht="12.75">
      <c r="A243" s="39"/>
      <c r="B243" s="39"/>
      <c r="E243" s="96"/>
    </row>
    <row r="244" spans="1:5" s="3" customFormat="1" ht="12.75">
      <c r="A244" s="39"/>
      <c r="B244" s="39"/>
      <c r="E244" s="96"/>
    </row>
    <row r="245" spans="1:5" s="3" customFormat="1" ht="12.75">
      <c r="A245" s="39"/>
      <c r="B245" s="39"/>
      <c r="E245" s="96"/>
    </row>
    <row r="246" spans="1:5" s="3" customFormat="1" ht="12.75">
      <c r="A246" s="39"/>
      <c r="B246" s="39"/>
      <c r="E246" s="96"/>
    </row>
    <row r="247" spans="1:5" s="3" customFormat="1" ht="12.75">
      <c r="A247" s="39"/>
      <c r="B247" s="39"/>
      <c r="E247" s="96"/>
    </row>
    <row r="248" spans="1:5" s="3" customFormat="1" ht="12.75">
      <c r="A248" s="39"/>
      <c r="B248" s="39"/>
      <c r="E248" s="96"/>
    </row>
    <row r="249" spans="1:5" s="3" customFormat="1" ht="12.75">
      <c r="A249" s="39"/>
      <c r="B249" s="39"/>
      <c r="E249" s="96"/>
    </row>
    <row r="250" spans="1:5" s="3" customFormat="1" ht="12.75">
      <c r="A250" s="39"/>
      <c r="B250" s="39"/>
      <c r="E250" s="96"/>
    </row>
    <row r="251" spans="1:5" s="3" customFormat="1" ht="12.75">
      <c r="A251" s="39"/>
      <c r="B251" s="39"/>
      <c r="E251" s="96"/>
    </row>
    <row r="252" spans="1:5" s="3" customFormat="1" ht="12.75">
      <c r="A252" s="39"/>
      <c r="B252" s="39"/>
      <c r="E252" s="96"/>
    </row>
    <row r="253" spans="1:5" s="3" customFormat="1" ht="12.75">
      <c r="A253" s="39"/>
      <c r="B253" s="39"/>
      <c r="E253" s="96"/>
    </row>
    <row r="254" spans="1:5" s="3" customFormat="1" ht="12.75">
      <c r="A254" s="39"/>
      <c r="B254" s="39"/>
      <c r="E254" s="96"/>
    </row>
    <row r="255" spans="1:5" s="3" customFormat="1" ht="12.75">
      <c r="A255" s="39"/>
      <c r="B255" s="39"/>
      <c r="E255" s="96"/>
    </row>
    <row r="256" spans="1:5" s="3" customFormat="1" ht="12.75">
      <c r="A256" s="39"/>
      <c r="B256" s="39"/>
      <c r="E256" s="96"/>
    </row>
    <row r="257" spans="1:5" s="3" customFormat="1" ht="12.75">
      <c r="A257" s="39"/>
      <c r="B257" s="39"/>
      <c r="E257" s="96"/>
    </row>
    <row r="258" spans="1:5" s="3" customFormat="1" ht="12.75">
      <c r="A258" s="39"/>
      <c r="B258" s="39"/>
      <c r="E258" s="96"/>
    </row>
    <row r="259" spans="1:5" s="3" customFormat="1" ht="12.75">
      <c r="A259" s="39"/>
      <c r="B259" s="39"/>
      <c r="E259" s="96"/>
    </row>
    <row r="260" spans="1:5" s="3" customFormat="1" ht="12.75">
      <c r="A260" s="39"/>
      <c r="B260" s="39"/>
      <c r="E260" s="96"/>
    </row>
    <row r="261" spans="1:5" s="3" customFormat="1" ht="12.75">
      <c r="A261" s="39"/>
      <c r="B261" s="39"/>
      <c r="E261" s="96"/>
    </row>
    <row r="262" spans="1:5" s="3" customFormat="1" ht="12.75">
      <c r="A262" s="39"/>
      <c r="B262" s="39"/>
      <c r="E262" s="96"/>
    </row>
    <row r="263" spans="1:5" s="3" customFormat="1" ht="12.75">
      <c r="A263" s="39"/>
      <c r="B263" s="39"/>
      <c r="E263" s="96"/>
    </row>
    <row r="264" spans="1:5" s="3" customFormat="1" ht="12.75">
      <c r="A264" s="39"/>
      <c r="B264" s="39"/>
      <c r="E264" s="96"/>
    </row>
    <row r="265" spans="1:5" s="3" customFormat="1" ht="12.75">
      <c r="A265" s="39"/>
      <c r="B265" s="39"/>
      <c r="E265" s="96"/>
    </row>
    <row r="266" spans="1:5" s="3" customFormat="1" ht="12.75">
      <c r="A266" s="39"/>
      <c r="B266" s="39"/>
      <c r="E266" s="96"/>
    </row>
    <row r="267" spans="1:5" s="3" customFormat="1" ht="12.75">
      <c r="A267" s="39"/>
      <c r="B267" s="39"/>
      <c r="E267" s="96"/>
    </row>
    <row r="268" spans="1:5" s="3" customFormat="1" ht="12.75">
      <c r="A268" s="39"/>
      <c r="B268" s="39"/>
      <c r="E268" s="96"/>
    </row>
    <row r="269" spans="1:5" s="3" customFormat="1" ht="12.75">
      <c r="A269" s="39"/>
      <c r="B269" s="39"/>
      <c r="E269" s="96"/>
    </row>
    <row r="270" spans="1:5" s="3" customFormat="1" ht="12.75">
      <c r="A270" s="39"/>
      <c r="B270" s="39"/>
      <c r="E270" s="96"/>
    </row>
    <row r="271" spans="1:5" s="3" customFormat="1" ht="12.75">
      <c r="A271" s="39"/>
      <c r="B271" s="39"/>
      <c r="E271" s="96"/>
    </row>
    <row r="272" spans="1:5" s="3" customFormat="1" ht="12.75">
      <c r="A272" s="39"/>
      <c r="B272" s="39"/>
      <c r="E272" s="96"/>
    </row>
    <row r="273" spans="1:5" s="3" customFormat="1" ht="12.75">
      <c r="A273" s="39"/>
      <c r="B273" s="39"/>
      <c r="E273" s="96"/>
    </row>
    <row r="274" spans="1:5" s="3" customFormat="1" ht="12.75">
      <c r="A274" s="39"/>
      <c r="B274" s="39"/>
      <c r="E274" s="96"/>
    </row>
    <row r="275" spans="1:5" s="3" customFormat="1" ht="12.75">
      <c r="A275" s="39"/>
      <c r="B275" s="39"/>
      <c r="E275" s="96"/>
    </row>
    <row r="276" spans="1:5" s="3" customFormat="1" ht="12.75">
      <c r="A276" s="39"/>
      <c r="B276" s="39"/>
      <c r="E276" s="96"/>
    </row>
    <row r="277" spans="1:5" s="3" customFormat="1" ht="12.75">
      <c r="A277" s="39"/>
      <c r="B277" s="39"/>
      <c r="E277" s="96"/>
    </row>
    <row r="278" spans="1:5" s="3" customFormat="1" ht="12.75">
      <c r="A278" s="39"/>
      <c r="B278" s="39"/>
      <c r="E278" s="96"/>
    </row>
    <row r="279" spans="1:5" s="3" customFormat="1" ht="12.75">
      <c r="A279" s="39"/>
      <c r="B279" s="39"/>
      <c r="E279" s="96"/>
    </row>
    <row r="280" spans="1:5" s="3" customFormat="1" ht="12.75">
      <c r="A280" s="39"/>
      <c r="B280" s="39"/>
      <c r="E280" s="96"/>
    </row>
    <row r="281" spans="1:5" s="3" customFormat="1" ht="12.75">
      <c r="A281" s="39"/>
      <c r="B281" s="39"/>
      <c r="E281" s="96"/>
    </row>
    <row r="282" spans="1:5" s="3" customFormat="1" ht="12.75">
      <c r="A282" s="39"/>
      <c r="B282" s="39"/>
      <c r="E282" s="96"/>
    </row>
    <row r="283" spans="1:5" s="3" customFormat="1" ht="12.75">
      <c r="A283" s="39"/>
      <c r="B283" s="39"/>
      <c r="E283" s="96"/>
    </row>
    <row r="284" spans="1:5" s="3" customFormat="1" ht="12.75">
      <c r="A284" s="39"/>
      <c r="B284" s="39"/>
      <c r="E284" s="96"/>
    </row>
    <row r="285" spans="1:5" s="3" customFormat="1" ht="12.75">
      <c r="A285" s="39"/>
      <c r="B285" s="39"/>
      <c r="E285" s="96"/>
    </row>
    <row r="286" spans="1:5" s="3" customFormat="1" ht="12.75">
      <c r="A286" s="39"/>
      <c r="B286" s="39"/>
      <c r="E286" s="96"/>
    </row>
    <row r="287" spans="1:5" s="3" customFormat="1" ht="12.75">
      <c r="A287" s="39"/>
      <c r="B287" s="39"/>
      <c r="E287" s="96"/>
    </row>
    <row r="288" spans="1:5" s="3" customFormat="1" ht="12.75">
      <c r="A288" s="39"/>
      <c r="B288" s="39"/>
      <c r="E288" s="96"/>
    </row>
    <row r="289" spans="1:5" s="3" customFormat="1" ht="12.75">
      <c r="A289" s="39"/>
      <c r="B289" s="39"/>
      <c r="E289" s="96"/>
    </row>
    <row r="290" spans="1:5" s="3" customFormat="1" ht="12.75">
      <c r="A290" s="39"/>
      <c r="B290" s="39"/>
      <c r="E290" s="96"/>
    </row>
    <row r="291" spans="1:5" s="3" customFormat="1" ht="12.75">
      <c r="A291" s="39"/>
      <c r="B291" s="39"/>
      <c r="E291" s="96"/>
    </row>
    <row r="292" spans="1:5" s="3" customFormat="1" ht="12.75">
      <c r="A292" s="39"/>
      <c r="B292" s="39"/>
      <c r="E292" s="96"/>
    </row>
    <row r="293" spans="1:5" s="3" customFormat="1" ht="12.75">
      <c r="A293" s="39"/>
      <c r="B293" s="39"/>
      <c r="E293" s="96"/>
    </row>
    <row r="294" spans="1:5" s="3" customFormat="1" ht="12.75">
      <c r="A294" s="39"/>
      <c r="B294" s="39"/>
      <c r="E294" s="96"/>
    </row>
    <row r="295" spans="1:5" s="3" customFormat="1" ht="12.75">
      <c r="A295" s="39"/>
      <c r="B295" s="39"/>
      <c r="E295" s="96"/>
    </row>
    <row r="296" spans="1:5" s="3" customFormat="1" ht="12.75">
      <c r="A296" s="39"/>
      <c r="B296" s="39"/>
      <c r="E296" s="96"/>
    </row>
    <row r="297" spans="1:5" s="3" customFormat="1" ht="12.75">
      <c r="A297" s="39"/>
      <c r="B297" s="39"/>
      <c r="E297" s="96"/>
    </row>
    <row r="298" spans="1:5" s="3" customFormat="1" ht="12.75">
      <c r="A298" s="39"/>
      <c r="B298" s="39"/>
      <c r="E298" s="96"/>
    </row>
    <row r="299" spans="1:5" s="3" customFormat="1" ht="12.75">
      <c r="A299" s="39"/>
      <c r="B299" s="39"/>
      <c r="E299" s="96"/>
    </row>
    <row r="300" spans="1:5" s="3" customFormat="1" ht="12.75">
      <c r="A300" s="39"/>
      <c r="B300" s="39"/>
      <c r="E300" s="96"/>
    </row>
    <row r="301" spans="1:5" s="3" customFormat="1" ht="12.75">
      <c r="A301" s="39"/>
      <c r="B301" s="39"/>
      <c r="E301" s="96"/>
    </row>
    <row r="302" spans="1:5" s="3" customFormat="1" ht="12.75">
      <c r="A302" s="39"/>
      <c r="B302" s="39"/>
      <c r="E302" s="96"/>
    </row>
    <row r="303" spans="1:5" s="3" customFormat="1" ht="12.75">
      <c r="A303" s="39"/>
      <c r="B303" s="39"/>
      <c r="E303" s="96"/>
    </row>
    <row r="304" spans="1:5" s="3" customFormat="1" ht="12.75">
      <c r="A304" s="39"/>
      <c r="B304" s="39"/>
      <c r="E304" s="96"/>
    </row>
    <row r="305" spans="1:5" s="3" customFormat="1" ht="12.75">
      <c r="A305" s="39"/>
      <c r="B305" s="39"/>
      <c r="E305" s="96"/>
    </row>
    <row r="306" spans="1:5" s="3" customFormat="1" ht="12.75">
      <c r="A306" s="39"/>
      <c r="B306" s="39"/>
      <c r="E306" s="96"/>
    </row>
    <row r="307" spans="1:5" s="3" customFormat="1" ht="12.75">
      <c r="A307" s="39"/>
      <c r="B307" s="39"/>
      <c r="E307" s="96"/>
    </row>
    <row r="308" spans="1:5" s="3" customFormat="1" ht="12.75">
      <c r="A308" s="39"/>
      <c r="B308" s="39"/>
      <c r="E308" s="96"/>
    </row>
    <row r="309" spans="1:5" s="3" customFormat="1" ht="12.75">
      <c r="A309" s="39"/>
      <c r="B309" s="39"/>
      <c r="E309" s="96"/>
    </row>
    <row r="310" spans="1:5" s="3" customFormat="1" ht="12.75">
      <c r="A310" s="39"/>
      <c r="B310" s="39"/>
      <c r="E310" s="96"/>
    </row>
    <row r="311" spans="1:5" s="3" customFormat="1" ht="12.75">
      <c r="A311" s="39"/>
      <c r="B311" s="39"/>
      <c r="E311" s="96"/>
    </row>
    <row r="312" spans="1:5" s="3" customFormat="1" ht="12.75">
      <c r="A312" s="39"/>
      <c r="B312" s="39"/>
      <c r="E312" s="96"/>
    </row>
    <row r="313" spans="1:5" s="3" customFormat="1" ht="12.75">
      <c r="A313" s="39"/>
      <c r="B313" s="39"/>
      <c r="E313" s="96"/>
    </row>
    <row r="314" spans="1:5" s="3" customFormat="1" ht="12.75">
      <c r="A314" s="39"/>
      <c r="B314" s="39"/>
      <c r="E314" s="96"/>
    </row>
    <row r="315" spans="1:5" s="3" customFormat="1" ht="12.75">
      <c r="A315" s="39"/>
      <c r="B315" s="39"/>
      <c r="E315" s="96"/>
    </row>
    <row r="316" spans="1:5" s="3" customFormat="1" ht="12.75">
      <c r="A316" s="39"/>
      <c r="B316" s="39"/>
      <c r="E316" s="96"/>
    </row>
    <row r="317" spans="1:5" s="3" customFormat="1" ht="12.75">
      <c r="A317" s="39"/>
      <c r="B317" s="39"/>
      <c r="E317" s="96"/>
    </row>
    <row r="318" spans="1:5" s="3" customFormat="1" ht="12.75">
      <c r="A318" s="39"/>
      <c r="B318" s="39"/>
      <c r="E318" s="96"/>
    </row>
    <row r="319" spans="1:5" s="3" customFormat="1" ht="12.75">
      <c r="A319" s="39"/>
      <c r="B319" s="39"/>
      <c r="E319" s="96"/>
    </row>
    <row r="320" spans="1:5" s="3" customFormat="1" ht="12.75">
      <c r="A320" s="39"/>
      <c r="B320" s="39"/>
      <c r="E320" s="96"/>
    </row>
    <row r="321" spans="1:5" s="3" customFormat="1" ht="12.75">
      <c r="A321" s="39"/>
      <c r="B321" s="39"/>
      <c r="E321" s="96"/>
    </row>
    <row r="322" spans="1:5" s="3" customFormat="1" ht="12.75">
      <c r="A322" s="39"/>
      <c r="B322" s="39"/>
      <c r="E322" s="96"/>
    </row>
    <row r="323" spans="1:5" s="3" customFormat="1" ht="12.75">
      <c r="A323" s="39"/>
      <c r="B323" s="39"/>
      <c r="E323" s="96"/>
    </row>
    <row r="324" spans="1:5" s="3" customFormat="1" ht="12.75">
      <c r="A324" s="39"/>
      <c r="B324" s="39"/>
      <c r="E324" s="96"/>
    </row>
    <row r="325" spans="1:5" s="3" customFormat="1" ht="12.75">
      <c r="A325" s="39"/>
      <c r="B325" s="39"/>
      <c r="E325" s="96"/>
    </row>
    <row r="326" spans="1:5" s="3" customFormat="1" ht="12.75">
      <c r="A326" s="39"/>
      <c r="B326" s="39"/>
      <c r="E326" s="96"/>
    </row>
  </sheetData>
  <sheetProtection/>
  <mergeCells count="3">
    <mergeCell ref="A1:H1"/>
    <mergeCell ref="A2:C2"/>
    <mergeCell ref="A3:C3"/>
  </mergeCells>
  <printOptions horizontalCentered="1"/>
  <pageMargins left="0.24" right="0.1968503937007874" top="0.15748031496062992" bottom="0.32" header="0.15748031496062992" footer="0.11811023622047245"/>
  <pageSetup firstPageNumber="4" useFirstPageNumber="1" fitToHeight="0" fitToWidth="1"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C1">
      <selection activeCell="J12" sqref="J12"/>
    </sheetView>
  </sheetViews>
  <sheetFormatPr defaultColWidth="11.421875" defaultRowHeight="12.75"/>
  <cols>
    <col min="1" max="1" width="4.00390625" style="68" hidden="1" customWidth="1"/>
    <col min="2" max="2" width="4.28125" style="68" hidden="1" customWidth="1"/>
    <col min="3" max="3" width="5.57421875" style="68" customWidth="1"/>
    <col min="4" max="4" width="5.28125" style="69" customWidth="1"/>
    <col min="5" max="5" width="48.140625" style="103" customWidth="1"/>
    <col min="6" max="7" width="14.28125" style="68" customWidth="1"/>
    <col min="8" max="8" width="13.8515625" style="68" customWidth="1"/>
    <col min="9" max="9" width="8.140625" style="104" customWidth="1"/>
    <col min="10" max="10" width="8.00390625" style="68" customWidth="1"/>
    <col min="11" max="16384" width="11.421875" style="68" customWidth="1"/>
  </cols>
  <sheetData>
    <row r="1" spans="1:10" ht="28.5" customHeight="1">
      <c r="A1" s="484" t="s">
        <v>41</v>
      </c>
      <c r="B1" s="472"/>
      <c r="C1" s="472"/>
      <c r="D1" s="472"/>
      <c r="E1" s="472"/>
      <c r="F1" s="473"/>
      <c r="G1" s="473"/>
      <c r="H1" s="473"/>
      <c r="I1" s="473"/>
      <c r="J1" s="473"/>
    </row>
    <row r="2" spans="1:10" s="3" customFormat="1" ht="30.75" customHeight="1">
      <c r="A2" s="153" t="s">
        <v>4</v>
      </c>
      <c r="B2" s="153" t="s">
        <v>3</v>
      </c>
      <c r="C2" s="153" t="s">
        <v>2</v>
      </c>
      <c r="D2" s="153" t="s">
        <v>5</v>
      </c>
      <c r="E2" s="356"/>
      <c r="F2" s="134" t="s">
        <v>291</v>
      </c>
      <c r="G2" s="141" t="s">
        <v>293</v>
      </c>
      <c r="H2" s="119" t="s">
        <v>292</v>
      </c>
      <c r="I2" s="136" t="s">
        <v>221</v>
      </c>
      <c r="J2" s="124" t="s">
        <v>221</v>
      </c>
    </row>
    <row r="3" spans="1:10" ht="15.75" customHeight="1">
      <c r="A3" s="357"/>
      <c r="B3" s="358"/>
      <c r="C3" s="153"/>
      <c r="D3" s="153"/>
      <c r="E3" s="409">
        <v>1</v>
      </c>
      <c r="F3" s="132">
        <v>2</v>
      </c>
      <c r="G3" s="143">
        <v>3</v>
      </c>
      <c r="H3" s="133">
        <v>4</v>
      </c>
      <c r="I3" s="133" t="s">
        <v>222</v>
      </c>
      <c r="J3" s="125" t="s">
        <v>223</v>
      </c>
    </row>
    <row r="4" spans="1:10" ht="35.25" customHeight="1">
      <c r="A4" s="357"/>
      <c r="B4" s="358"/>
      <c r="C4" s="389"/>
      <c r="D4" s="389"/>
      <c r="E4" s="390" t="s">
        <v>74</v>
      </c>
      <c r="F4" s="146">
        <f>F5-F9</f>
        <v>-7634849</v>
      </c>
      <c r="G4" s="146">
        <f>G5-G9</f>
        <v>-350000000</v>
      </c>
      <c r="H4" s="146">
        <f>H5-H9</f>
        <v>-3907816</v>
      </c>
      <c r="I4" s="394">
        <f>H4/F4*100</f>
        <v>51.18393304176677</v>
      </c>
      <c r="J4" s="394">
        <f>H4/G4*100</f>
        <v>1.116518857142857</v>
      </c>
    </row>
    <row r="5" spans="1:10" ht="34.5" customHeight="1">
      <c r="A5" s="359"/>
      <c r="B5" s="360"/>
      <c r="C5" s="359">
        <v>8</v>
      </c>
      <c r="D5" s="361"/>
      <c r="E5" s="362" t="s">
        <v>245</v>
      </c>
      <c r="F5" s="199">
        <f aca="true" t="shared" si="0" ref="F5:H7">F6</f>
        <v>0</v>
      </c>
      <c r="G5" s="199">
        <f t="shared" si="0"/>
        <v>0</v>
      </c>
      <c r="H5" s="199">
        <f t="shared" si="0"/>
        <v>0</v>
      </c>
      <c r="I5" s="394" t="s">
        <v>289</v>
      </c>
      <c r="J5" s="394" t="s">
        <v>289</v>
      </c>
    </row>
    <row r="6" spans="1:10" ht="23.25" customHeight="1">
      <c r="A6" s="359"/>
      <c r="B6" s="363"/>
      <c r="C6" s="359">
        <v>84</v>
      </c>
      <c r="D6" s="361"/>
      <c r="E6" s="362" t="s">
        <v>246</v>
      </c>
      <c r="F6" s="199">
        <f t="shared" si="0"/>
        <v>0</v>
      </c>
      <c r="G6" s="199">
        <f t="shared" si="0"/>
        <v>0</v>
      </c>
      <c r="H6" s="199">
        <f t="shared" si="0"/>
        <v>0</v>
      </c>
      <c r="I6" s="394" t="s">
        <v>289</v>
      </c>
      <c r="J6" s="394" t="s">
        <v>289</v>
      </c>
    </row>
    <row r="7" spans="1:10" ht="18.75" customHeight="1">
      <c r="A7" s="359"/>
      <c r="B7" s="360"/>
      <c r="C7" s="361">
        <v>847</v>
      </c>
      <c r="D7" s="361"/>
      <c r="E7" s="362" t="s">
        <v>247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394" t="s">
        <v>289</v>
      </c>
      <c r="J7" s="394" t="s">
        <v>289</v>
      </c>
    </row>
    <row r="8" spans="1:10" ht="18" customHeight="1">
      <c r="A8" s="359"/>
      <c r="B8" s="364"/>
      <c r="C8" s="364"/>
      <c r="D8" s="365">
        <v>8471</v>
      </c>
      <c r="E8" s="366" t="s">
        <v>248</v>
      </c>
      <c r="F8" s="206">
        <v>0</v>
      </c>
      <c r="G8" s="325"/>
      <c r="H8" s="206"/>
      <c r="I8" s="394" t="s">
        <v>289</v>
      </c>
      <c r="J8" s="394" t="s">
        <v>289</v>
      </c>
    </row>
    <row r="9" spans="3:10" ht="36" customHeight="1">
      <c r="C9" s="387">
        <v>5</v>
      </c>
      <c r="D9" s="360"/>
      <c r="E9" s="362" t="s">
        <v>277</v>
      </c>
      <c r="F9" s="391">
        <f>SUM(F10)</f>
        <v>7634849</v>
      </c>
      <c r="G9" s="160">
        <f aca="true" t="shared" si="1" ref="G9:H11">SUM(G10)</f>
        <v>350000000</v>
      </c>
      <c r="H9" s="160">
        <f t="shared" si="1"/>
        <v>3907816</v>
      </c>
      <c r="I9" s="394">
        <f>H9/F9*100</f>
        <v>51.18393304176677</v>
      </c>
      <c r="J9" s="394">
        <f>H9/G9*100</f>
        <v>1.116518857142857</v>
      </c>
    </row>
    <row r="10" spans="3:10" ht="21.75" customHeight="1">
      <c r="C10" s="387">
        <v>54</v>
      </c>
      <c r="D10" s="392"/>
      <c r="E10" s="362" t="s">
        <v>278</v>
      </c>
      <c r="F10" s="391">
        <f>SUM(F11)</f>
        <v>7634849</v>
      </c>
      <c r="G10" s="160">
        <f t="shared" si="1"/>
        <v>350000000</v>
      </c>
      <c r="H10" s="160">
        <f t="shared" si="1"/>
        <v>3907816</v>
      </c>
      <c r="I10" s="394">
        <f>H10/F10*100</f>
        <v>51.18393304176677</v>
      </c>
      <c r="J10" s="394">
        <f>H10/G10*100</f>
        <v>1.116518857142857</v>
      </c>
    </row>
    <row r="11" spans="3:10" ht="21.75" customHeight="1">
      <c r="C11" s="362">
        <v>547</v>
      </c>
      <c r="D11" s="360"/>
      <c r="E11" s="362" t="s">
        <v>279</v>
      </c>
      <c r="F11" s="391">
        <f>SUM(F12)</f>
        <v>7634849</v>
      </c>
      <c r="G11" s="160">
        <f t="shared" si="1"/>
        <v>350000000</v>
      </c>
      <c r="H11" s="160">
        <f t="shared" si="1"/>
        <v>3907816</v>
      </c>
      <c r="I11" s="394">
        <f>H11/F11*100</f>
        <v>51.18393304176677</v>
      </c>
      <c r="J11" s="394">
        <f>H11/G11*100</f>
        <v>1.116518857142857</v>
      </c>
    </row>
    <row r="12" spans="3:10" ht="21.75" customHeight="1">
      <c r="C12" s="392"/>
      <c r="D12" s="388">
        <v>5471</v>
      </c>
      <c r="E12" s="183" t="s">
        <v>280</v>
      </c>
      <c r="F12" s="393">
        <v>7634849</v>
      </c>
      <c r="G12" s="407">
        <v>350000000</v>
      </c>
      <c r="H12" s="406">
        <v>3907816</v>
      </c>
      <c r="I12" s="449">
        <f>H12/F12*100</f>
        <v>51.18393304176677</v>
      </c>
      <c r="J12" s="408">
        <f>H12/G12*100</f>
        <v>1.116518857142857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</sheetData>
  <sheetProtection/>
  <mergeCells count="1">
    <mergeCell ref="A1:J1"/>
  </mergeCells>
  <printOptions horizontalCentered="1"/>
  <pageMargins left="0.24" right="0.1968503937007874" top="0.4330708661417323" bottom="0.5905511811023623" header="0.5118110236220472" footer="0.31496062992125984"/>
  <pageSetup firstPageNumber="7" useFirstPageNumber="1" horizontalDpi="600" verticalDpi="600" orientation="portrait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8.140625" style="112" customWidth="1"/>
    <col min="2" max="2" width="46.140625" style="41" customWidth="1"/>
    <col min="3" max="3" width="15.421875" style="43" hidden="1" customWidth="1"/>
    <col min="4" max="4" width="15.421875" style="100" bestFit="1" customWidth="1"/>
    <col min="5" max="5" width="15.421875" style="43" bestFit="1" customWidth="1"/>
    <col min="6" max="6" width="9.57421875" style="41" hidden="1" customWidth="1"/>
    <col min="7" max="7" width="8.7109375" style="41" customWidth="1"/>
    <col min="8" max="8" width="3.421875" style="41" customWidth="1"/>
    <col min="9" max="9" width="17.57421875" style="41" customWidth="1"/>
    <col min="10" max="10" width="5.8515625" style="41" customWidth="1"/>
    <col min="11" max="11" width="13.8515625" style="41" customWidth="1"/>
    <col min="12" max="16384" width="11.421875" style="41" customWidth="1"/>
  </cols>
  <sheetData>
    <row r="1" spans="1:5" ht="25.5" customHeight="1">
      <c r="A1" s="485" t="s">
        <v>80</v>
      </c>
      <c r="B1" s="485"/>
      <c r="C1" s="485"/>
      <c r="D1" s="485"/>
      <c r="E1" s="485"/>
    </row>
    <row r="2" spans="1:7" ht="26.25" customHeight="1">
      <c r="A2" s="478" t="s">
        <v>224</v>
      </c>
      <c r="B2" s="452"/>
      <c r="C2" s="134" t="s">
        <v>291</v>
      </c>
      <c r="D2" s="141" t="s">
        <v>293</v>
      </c>
      <c r="E2" s="119" t="s">
        <v>292</v>
      </c>
      <c r="F2" s="136" t="s">
        <v>221</v>
      </c>
      <c r="G2" s="124" t="s">
        <v>221</v>
      </c>
    </row>
    <row r="3" spans="1:7" ht="12.75" customHeight="1">
      <c r="A3" s="479">
        <v>1</v>
      </c>
      <c r="B3" s="481"/>
      <c r="C3" s="132">
        <v>2</v>
      </c>
      <c r="D3" s="143">
        <v>2</v>
      </c>
      <c r="E3" s="133">
        <v>3</v>
      </c>
      <c r="F3" s="133" t="s">
        <v>222</v>
      </c>
      <c r="G3" s="125" t="s">
        <v>301</v>
      </c>
    </row>
    <row r="4" spans="1:7" ht="28.5" customHeight="1" hidden="1">
      <c r="A4" s="186"/>
      <c r="B4" s="253"/>
      <c r="C4" s="254"/>
      <c r="D4" s="255">
        <f>'rashodi-opći dio'!E5+'rashodi-opći dio'!E81+'račun financiranja'!G5</f>
        <v>32257702000</v>
      </c>
      <c r="E4" s="255">
        <f>'rashodi-opći dio'!F5+'rashodi-opći dio'!F81+'račun financiranja'!H5</f>
        <v>16357038017</v>
      </c>
      <c r="F4" s="256"/>
      <c r="G4" s="256"/>
    </row>
    <row r="5" spans="1:11" s="85" customFormat="1" ht="34.5" customHeight="1">
      <c r="A5" s="257"/>
      <c r="B5" s="258" t="s">
        <v>112</v>
      </c>
      <c r="C5" s="259">
        <f>C7+C217+C288</f>
        <v>16814508347</v>
      </c>
      <c r="D5" s="372">
        <f>D7+D217+D288</f>
        <v>32257702000</v>
      </c>
      <c r="E5" s="259">
        <f>E7+E217+E288</f>
        <v>16357038017</v>
      </c>
      <c r="F5" s="260">
        <f>E5/C5*100</f>
        <v>97.27931188614491</v>
      </c>
      <c r="G5" s="260">
        <f>E5/D5*100</f>
        <v>50.707387702323004</v>
      </c>
      <c r="H5" s="37"/>
      <c r="I5" s="37"/>
      <c r="J5" s="37"/>
      <c r="K5" s="37"/>
    </row>
    <row r="6" spans="1:7" s="85" customFormat="1" ht="12.75" customHeight="1">
      <c r="A6" s="261"/>
      <c r="B6" s="258"/>
      <c r="C6" s="259"/>
      <c r="D6" s="372"/>
      <c r="E6" s="259"/>
      <c r="F6" s="260"/>
      <c r="G6" s="260"/>
    </row>
    <row r="7" spans="1:11" s="108" customFormat="1" ht="24.75" customHeight="1">
      <c r="A7" s="275">
        <v>6000</v>
      </c>
      <c r="B7" s="258" t="s">
        <v>218</v>
      </c>
      <c r="C7" s="259">
        <f>C8+C15+C25+C31+C37+C47+C57+C63+C70+C77+C141+C146+C151+C156+C161+C166+C171+C176+C183+C188+C196</f>
        <v>16241747407</v>
      </c>
      <c r="D7" s="372">
        <f>D8+D15+D25+D31+D37+D47+D57+D63+D70+D77+D141+D146+D151+D156+D161+D166+D171+D176+D183+D188+D196</f>
        <v>30923503000</v>
      </c>
      <c r="E7" s="259">
        <f>E8+E15+E25+E31+E37+E47+E57+E63+E70+E77+E141+E146+E151+E156+E161+E166+E171+E176+E183+E188+E196</f>
        <v>15734614986</v>
      </c>
      <c r="F7" s="260">
        <f>E7/C7*100</f>
        <v>96.8775993845254</v>
      </c>
      <c r="G7" s="260">
        <f aca="true" t="shared" si="0" ref="G7:G79">E7/D7*100</f>
        <v>50.882382199713916</v>
      </c>
      <c r="H7" s="120"/>
      <c r="I7" s="120"/>
      <c r="J7" s="120"/>
      <c r="K7" s="120"/>
    </row>
    <row r="8" spans="1:7" ht="39.75" customHeight="1" hidden="1">
      <c r="A8" s="262" t="s">
        <v>149</v>
      </c>
      <c r="B8" s="263" t="s">
        <v>219</v>
      </c>
      <c r="C8" s="264">
        <f aca="true" t="shared" si="1" ref="C8:E9">C9</f>
        <v>0</v>
      </c>
      <c r="D8" s="372">
        <f t="shared" si="1"/>
        <v>0</v>
      </c>
      <c r="E8" s="264">
        <f t="shared" si="1"/>
        <v>0</v>
      </c>
      <c r="F8" s="265" t="e">
        <f aca="true" t="shared" si="2" ref="F8:F68">E8/C8*100</f>
        <v>#DIV/0!</v>
      </c>
      <c r="G8" s="265" t="s">
        <v>225</v>
      </c>
    </row>
    <row r="9" spans="1:7" ht="30" customHeight="1" hidden="1">
      <c r="A9" s="266">
        <v>37</v>
      </c>
      <c r="B9" s="266" t="s">
        <v>124</v>
      </c>
      <c r="C9" s="264">
        <f t="shared" si="1"/>
        <v>0</v>
      </c>
      <c r="D9" s="372">
        <f t="shared" si="1"/>
        <v>0</v>
      </c>
      <c r="E9" s="264">
        <f t="shared" si="1"/>
        <v>0</v>
      </c>
      <c r="F9" s="265" t="e">
        <f t="shared" si="2"/>
        <v>#DIV/0!</v>
      </c>
      <c r="G9" s="265" t="s">
        <v>225</v>
      </c>
    </row>
    <row r="10" spans="1:7" ht="23.25" customHeight="1" hidden="1">
      <c r="A10" s="266">
        <v>371</v>
      </c>
      <c r="B10" s="266" t="s">
        <v>121</v>
      </c>
      <c r="C10" s="264">
        <f>SUM(C11:C13)</f>
        <v>0</v>
      </c>
      <c r="D10" s="372">
        <f>SUM(D11:D13)</f>
        <v>0</v>
      </c>
      <c r="E10" s="264">
        <f>SUM(E11:E13)</f>
        <v>0</v>
      </c>
      <c r="F10" s="265" t="e">
        <f t="shared" si="2"/>
        <v>#DIV/0!</v>
      </c>
      <c r="G10" s="265" t="s">
        <v>225</v>
      </c>
    </row>
    <row r="11" spans="1:7" ht="25.5" customHeight="1" hidden="1">
      <c r="A11" s="267" t="s">
        <v>122</v>
      </c>
      <c r="B11" s="203" t="s">
        <v>157</v>
      </c>
      <c r="C11" s="270"/>
      <c r="D11" s="373"/>
      <c r="E11" s="270"/>
      <c r="F11" s="272" t="e">
        <f t="shared" si="2"/>
        <v>#DIV/0!</v>
      </c>
      <c r="G11" s="272"/>
    </row>
    <row r="12" spans="1:7" ht="27.75" customHeight="1" hidden="1">
      <c r="A12" s="267" t="s">
        <v>128</v>
      </c>
      <c r="B12" s="203" t="s">
        <v>143</v>
      </c>
      <c r="C12" s="269"/>
      <c r="D12" s="373"/>
      <c r="E12" s="269"/>
      <c r="F12" s="271" t="e">
        <f t="shared" si="2"/>
        <v>#DIV/0!</v>
      </c>
      <c r="G12" s="271"/>
    </row>
    <row r="13" spans="1:7" ht="27" customHeight="1" hidden="1">
      <c r="A13" s="267" t="s">
        <v>158</v>
      </c>
      <c r="B13" s="203" t="s">
        <v>159</v>
      </c>
      <c r="C13" s="269"/>
      <c r="D13" s="373"/>
      <c r="E13" s="269"/>
      <c r="F13" s="271" t="e">
        <f t="shared" si="2"/>
        <v>#DIV/0!</v>
      </c>
      <c r="G13" s="271"/>
    </row>
    <row r="14" spans="1:7" ht="18" customHeight="1">
      <c r="A14" s="267"/>
      <c r="B14" s="203"/>
      <c r="C14" s="269"/>
      <c r="D14" s="373"/>
      <c r="E14" s="269"/>
      <c r="F14" s="271"/>
      <c r="G14" s="271"/>
    </row>
    <row r="15" spans="1:7" ht="18" customHeight="1">
      <c r="A15" s="273" t="s">
        <v>249</v>
      </c>
      <c r="B15" s="263" t="s">
        <v>220</v>
      </c>
      <c r="C15" s="264">
        <f>SUM(C19)</f>
        <v>2226804521</v>
      </c>
      <c r="D15" s="208">
        <f>D16+D19</f>
        <v>4544600000</v>
      </c>
      <c r="E15" s="208">
        <f>E16+E19</f>
        <v>2276211179</v>
      </c>
      <c r="F15" s="265">
        <f t="shared" si="2"/>
        <v>102.21872452359729</v>
      </c>
      <c r="G15" s="265">
        <f t="shared" si="0"/>
        <v>50.08606211767812</v>
      </c>
    </row>
    <row r="16" spans="1:7" ht="18" customHeight="1">
      <c r="A16" s="273">
        <v>36</v>
      </c>
      <c r="B16" s="263" t="s">
        <v>294</v>
      </c>
      <c r="C16" s="264"/>
      <c r="D16" s="208">
        <f>SUM(D17)</f>
        <v>35744000</v>
      </c>
      <c r="E16" s="208">
        <f>SUM(E17)</f>
        <v>18175591</v>
      </c>
      <c r="F16" s="265" t="s">
        <v>225</v>
      </c>
      <c r="G16" s="265">
        <f t="shared" si="0"/>
        <v>50.849348142345576</v>
      </c>
    </row>
    <row r="17" spans="1:7" ht="18" customHeight="1">
      <c r="A17" s="273">
        <v>363</v>
      </c>
      <c r="B17" s="263" t="s">
        <v>295</v>
      </c>
      <c r="C17" s="264"/>
      <c r="D17" s="208">
        <f>SUM(D18)</f>
        <v>35744000</v>
      </c>
      <c r="E17" s="208">
        <f>SUM(E18)</f>
        <v>18175591</v>
      </c>
      <c r="F17" s="265" t="s">
        <v>225</v>
      </c>
      <c r="G17" s="265">
        <f t="shared" si="0"/>
        <v>50.849348142345576</v>
      </c>
    </row>
    <row r="18" spans="1:7" ht="18" customHeight="1">
      <c r="A18" s="289">
        <v>3631</v>
      </c>
      <c r="B18" s="281" t="s">
        <v>296</v>
      </c>
      <c r="C18" s="264"/>
      <c r="D18" s="325">
        <v>35744000</v>
      </c>
      <c r="E18" s="268">
        <v>18175591</v>
      </c>
      <c r="F18" s="265" t="s">
        <v>225</v>
      </c>
      <c r="G18" s="265"/>
    </row>
    <row r="19" spans="1:7" ht="25.5" customHeight="1">
      <c r="A19" s="266">
        <v>37</v>
      </c>
      <c r="B19" s="266" t="s">
        <v>124</v>
      </c>
      <c r="C19" s="264">
        <f>SUM(C20)</f>
        <v>2226804521</v>
      </c>
      <c r="D19" s="208">
        <f>SUM(D20)</f>
        <v>4508856000</v>
      </c>
      <c r="E19" s="208">
        <f>SUM(E20)</f>
        <v>2258035588</v>
      </c>
      <c r="F19" s="265">
        <f t="shared" si="2"/>
        <v>101.40250599931309</v>
      </c>
      <c r="G19" s="265">
        <f t="shared" si="0"/>
        <v>50.08001116025883</v>
      </c>
    </row>
    <row r="20" spans="1:7" ht="25.5" customHeight="1">
      <c r="A20" s="266">
        <v>371</v>
      </c>
      <c r="B20" s="266" t="s">
        <v>121</v>
      </c>
      <c r="C20" s="372">
        <f>SUM(C21:C23)</f>
        <v>2226804521</v>
      </c>
      <c r="D20" s="418">
        <f>SUM(D22:D23)</f>
        <v>4508856000</v>
      </c>
      <c r="E20" s="208">
        <f>SUM(E22:E23)</f>
        <v>2258035588</v>
      </c>
      <c r="F20" s="398">
        <f t="shared" si="2"/>
        <v>101.40250599931309</v>
      </c>
      <c r="G20" s="265">
        <f t="shared" si="0"/>
        <v>50.08001116025883</v>
      </c>
    </row>
    <row r="21" spans="1:7" ht="25.5" customHeight="1">
      <c r="A21" s="203" t="s">
        <v>122</v>
      </c>
      <c r="B21" s="203" t="s">
        <v>144</v>
      </c>
      <c r="C21" s="268">
        <v>19468625</v>
      </c>
      <c r="D21" s="412"/>
      <c r="E21" s="268"/>
      <c r="F21" s="448">
        <f t="shared" si="2"/>
        <v>0</v>
      </c>
      <c r="G21" s="265"/>
    </row>
    <row r="22" spans="1:7" ht="25.5" customHeight="1">
      <c r="A22" s="267" t="s">
        <v>128</v>
      </c>
      <c r="B22" s="203" t="s">
        <v>143</v>
      </c>
      <c r="C22" s="268">
        <v>1038913134</v>
      </c>
      <c r="D22" s="412">
        <v>2338856000</v>
      </c>
      <c r="E22" s="268">
        <v>1043985151</v>
      </c>
      <c r="F22" s="312">
        <f t="shared" si="2"/>
        <v>100.48820414662309</v>
      </c>
      <c r="G22" s="274">
        <f t="shared" si="0"/>
        <v>44.63657236700336</v>
      </c>
    </row>
    <row r="23" spans="1:7" ht="25.5" customHeight="1">
      <c r="A23" s="267" t="s">
        <v>158</v>
      </c>
      <c r="B23" s="203" t="s">
        <v>159</v>
      </c>
      <c r="C23" s="268">
        <v>1168422762</v>
      </c>
      <c r="D23" s="412">
        <v>2170000000</v>
      </c>
      <c r="E23" s="268">
        <v>1214050437</v>
      </c>
      <c r="F23" s="312">
        <f t="shared" si="2"/>
        <v>103.90506557077839</v>
      </c>
      <c r="G23" s="274">
        <f t="shared" si="0"/>
        <v>55.94702474654378</v>
      </c>
    </row>
    <row r="24" spans="1:7" ht="18" customHeight="1">
      <c r="A24" s="267"/>
      <c r="B24" s="203"/>
      <c r="C24" s="395"/>
      <c r="D24" s="373"/>
      <c r="E24" s="395"/>
      <c r="F24" s="399"/>
      <c r="G24" s="271"/>
    </row>
    <row r="25" spans="1:7" ht="18" customHeight="1">
      <c r="A25" s="273" t="s">
        <v>250</v>
      </c>
      <c r="B25" s="266" t="s">
        <v>212</v>
      </c>
      <c r="C25" s="208">
        <f aca="true" t="shared" si="3" ref="C25:E26">SUM(C26)</f>
        <v>1684337003</v>
      </c>
      <c r="D25" s="208">
        <f t="shared" si="3"/>
        <v>4500000000</v>
      </c>
      <c r="E25" s="208">
        <f t="shared" si="3"/>
        <v>2184650285</v>
      </c>
      <c r="F25" s="309">
        <f t="shared" si="2"/>
        <v>129.70387049081532</v>
      </c>
      <c r="G25" s="265">
        <f t="shared" si="0"/>
        <v>48.547784111111106</v>
      </c>
    </row>
    <row r="26" spans="1:7" ht="25.5" customHeight="1">
      <c r="A26" s="266">
        <v>37</v>
      </c>
      <c r="B26" s="266" t="s">
        <v>124</v>
      </c>
      <c r="C26" s="208">
        <f t="shared" si="3"/>
        <v>1684337003</v>
      </c>
      <c r="D26" s="208">
        <f t="shared" si="3"/>
        <v>4500000000</v>
      </c>
      <c r="E26" s="208">
        <f t="shared" si="3"/>
        <v>2184650285</v>
      </c>
      <c r="F26" s="309">
        <f t="shared" si="2"/>
        <v>129.70387049081532</v>
      </c>
      <c r="G26" s="265">
        <f t="shared" si="0"/>
        <v>48.547784111111106</v>
      </c>
    </row>
    <row r="27" spans="1:7" ht="25.5" customHeight="1">
      <c r="A27" s="266">
        <v>371</v>
      </c>
      <c r="B27" s="266" t="s">
        <v>121</v>
      </c>
      <c r="C27" s="208">
        <f>SUM(C28:C29)</f>
        <v>1684337003</v>
      </c>
      <c r="D27" s="208">
        <f>SUM(D28:D29)</f>
        <v>4500000000</v>
      </c>
      <c r="E27" s="208">
        <f>SUM(E28:E29)</f>
        <v>2184650285</v>
      </c>
      <c r="F27" s="309">
        <f t="shared" si="2"/>
        <v>129.70387049081532</v>
      </c>
      <c r="G27" s="265">
        <f t="shared" si="0"/>
        <v>48.547784111111106</v>
      </c>
    </row>
    <row r="28" spans="1:7" ht="25.5" customHeight="1">
      <c r="A28" s="267" t="s">
        <v>128</v>
      </c>
      <c r="B28" s="203" t="s">
        <v>143</v>
      </c>
      <c r="C28" s="268">
        <v>1640331840</v>
      </c>
      <c r="D28" s="325">
        <v>4385320000</v>
      </c>
      <c r="E28" s="268">
        <v>2126398400</v>
      </c>
      <c r="F28" s="312">
        <f t="shared" si="2"/>
        <v>129.63220905350468</v>
      </c>
      <c r="G28" s="274">
        <f t="shared" si="0"/>
        <v>48.48901334452218</v>
      </c>
    </row>
    <row r="29" spans="1:7" ht="25.5" customHeight="1">
      <c r="A29" s="267" t="s">
        <v>158</v>
      </c>
      <c r="B29" s="203" t="s">
        <v>159</v>
      </c>
      <c r="C29" s="268">
        <v>44005163</v>
      </c>
      <c r="D29" s="325">
        <v>114680000</v>
      </c>
      <c r="E29" s="268">
        <v>58251885</v>
      </c>
      <c r="F29" s="312">
        <f t="shared" si="2"/>
        <v>132.37511471097153</v>
      </c>
      <c r="G29" s="274">
        <f t="shared" si="0"/>
        <v>50.79515608650157</v>
      </c>
    </row>
    <row r="30" spans="1:7" ht="18" customHeight="1">
      <c r="A30" s="267"/>
      <c r="B30" s="203"/>
      <c r="C30" s="268"/>
      <c r="D30" s="268"/>
      <c r="E30" s="420"/>
      <c r="F30" s="312"/>
      <c r="G30" s="271"/>
    </row>
    <row r="31" spans="1:7" ht="18" customHeight="1">
      <c r="A31" s="273" t="s">
        <v>251</v>
      </c>
      <c r="B31" s="266" t="s">
        <v>213</v>
      </c>
      <c r="C31" s="208">
        <f aca="true" t="shared" si="4" ref="C31:E32">SUM(C32)</f>
        <v>441050841</v>
      </c>
      <c r="D31" s="208">
        <f t="shared" si="4"/>
        <v>860000000</v>
      </c>
      <c r="E31" s="208">
        <f t="shared" si="4"/>
        <v>463120354</v>
      </c>
      <c r="F31" s="309">
        <f t="shared" si="2"/>
        <v>105.00384784438037</v>
      </c>
      <c r="G31" s="265">
        <f t="shared" si="0"/>
        <v>53.851203953488366</v>
      </c>
    </row>
    <row r="32" spans="1:7" ht="25.5" customHeight="1">
      <c r="A32" s="266">
        <v>37</v>
      </c>
      <c r="B32" s="266" t="s">
        <v>124</v>
      </c>
      <c r="C32" s="208">
        <f t="shared" si="4"/>
        <v>441050841</v>
      </c>
      <c r="D32" s="208">
        <f t="shared" si="4"/>
        <v>860000000</v>
      </c>
      <c r="E32" s="208">
        <f t="shared" si="4"/>
        <v>463120354</v>
      </c>
      <c r="F32" s="309">
        <f t="shared" si="2"/>
        <v>105.00384784438037</v>
      </c>
      <c r="G32" s="265">
        <f t="shared" si="0"/>
        <v>53.851203953488366</v>
      </c>
    </row>
    <row r="33" spans="1:7" ht="25.5" customHeight="1">
      <c r="A33" s="266">
        <v>371</v>
      </c>
      <c r="B33" s="266" t="s">
        <v>121</v>
      </c>
      <c r="C33" s="208">
        <f>SUM(C34:C35)</f>
        <v>441050841</v>
      </c>
      <c r="D33" s="208">
        <f>SUM(D34:D35)</f>
        <v>860000000</v>
      </c>
      <c r="E33" s="208">
        <f>SUM(E34:E35)</f>
        <v>463120354</v>
      </c>
      <c r="F33" s="309">
        <f t="shared" si="2"/>
        <v>105.00384784438037</v>
      </c>
      <c r="G33" s="265">
        <f t="shared" si="0"/>
        <v>53.851203953488366</v>
      </c>
    </row>
    <row r="34" spans="1:7" ht="25.5" customHeight="1">
      <c r="A34" s="267" t="s">
        <v>128</v>
      </c>
      <c r="B34" s="203" t="s">
        <v>143</v>
      </c>
      <c r="C34" s="268">
        <v>437415105</v>
      </c>
      <c r="D34" s="325">
        <v>853930000</v>
      </c>
      <c r="E34" s="268">
        <v>459087525</v>
      </c>
      <c r="F34" s="312">
        <f t="shared" si="2"/>
        <v>104.95465743004004</v>
      </c>
      <c r="G34" s="274">
        <f t="shared" si="0"/>
        <v>53.76172812759828</v>
      </c>
    </row>
    <row r="35" spans="1:7" ht="25.5" customHeight="1">
      <c r="A35" s="267" t="s">
        <v>158</v>
      </c>
      <c r="B35" s="203" t="s">
        <v>159</v>
      </c>
      <c r="C35" s="268">
        <v>3635736</v>
      </c>
      <c r="D35" s="325">
        <v>6070000</v>
      </c>
      <c r="E35" s="268">
        <v>4032829</v>
      </c>
      <c r="F35" s="312">
        <f t="shared" si="2"/>
        <v>110.92194262729747</v>
      </c>
      <c r="G35" s="274">
        <f t="shared" si="0"/>
        <v>66.43869851729819</v>
      </c>
    </row>
    <row r="36" spans="1:7" ht="18" customHeight="1">
      <c r="A36" s="267"/>
      <c r="B36" s="203"/>
      <c r="C36" s="395"/>
      <c r="D36" s="373"/>
      <c r="E36" s="395"/>
      <c r="F36" s="399"/>
      <c r="G36" s="271"/>
    </row>
    <row r="37" spans="1:7" ht="18" customHeight="1">
      <c r="A37" s="273" t="s">
        <v>252</v>
      </c>
      <c r="B37" s="345" t="s">
        <v>214</v>
      </c>
      <c r="C37" s="208">
        <f>SUM(C41)</f>
        <v>7474556020</v>
      </c>
      <c r="D37" s="208">
        <f>D38+D41</f>
        <v>11400000000</v>
      </c>
      <c r="E37" s="208">
        <f>E38+E41</f>
        <v>5568027167</v>
      </c>
      <c r="F37" s="309">
        <f t="shared" si="2"/>
        <v>74.49308229279951</v>
      </c>
      <c r="G37" s="309">
        <f t="shared" si="0"/>
        <v>48.84234357017544</v>
      </c>
    </row>
    <row r="38" spans="1:7" ht="18" customHeight="1">
      <c r="A38" s="273">
        <v>36</v>
      </c>
      <c r="B38" s="345" t="s">
        <v>294</v>
      </c>
      <c r="C38" s="208"/>
      <c r="D38" s="208">
        <f>SUM(D39)</f>
        <v>75584000</v>
      </c>
      <c r="E38" s="208">
        <f>SUM(E39)</f>
        <v>38205282</v>
      </c>
      <c r="F38" s="265" t="s">
        <v>225</v>
      </c>
      <c r="G38" s="309">
        <f t="shared" si="0"/>
        <v>50.546785033869604</v>
      </c>
    </row>
    <row r="39" spans="1:7" ht="18" customHeight="1">
      <c r="A39" s="273">
        <v>363</v>
      </c>
      <c r="B39" s="345" t="s">
        <v>295</v>
      </c>
      <c r="C39" s="208"/>
      <c r="D39" s="208">
        <f>SUM(D40)</f>
        <v>75584000</v>
      </c>
      <c r="E39" s="208">
        <f>SUM(E40)</f>
        <v>38205282</v>
      </c>
      <c r="F39" s="265" t="s">
        <v>225</v>
      </c>
      <c r="G39" s="309">
        <f t="shared" si="0"/>
        <v>50.546785033869604</v>
      </c>
    </row>
    <row r="40" spans="1:7" ht="18" customHeight="1">
      <c r="A40" s="289">
        <v>3631</v>
      </c>
      <c r="B40" s="347" t="s">
        <v>296</v>
      </c>
      <c r="C40" s="208"/>
      <c r="D40" s="325">
        <v>75584000</v>
      </c>
      <c r="E40" s="268">
        <v>38205282</v>
      </c>
      <c r="F40" s="265" t="s">
        <v>225</v>
      </c>
      <c r="G40" s="309"/>
    </row>
    <row r="41" spans="1:7" ht="25.5" customHeight="1">
      <c r="A41" s="345">
        <v>37</v>
      </c>
      <c r="B41" s="345" t="s">
        <v>124</v>
      </c>
      <c r="C41" s="208">
        <f>SUM(C42)</f>
        <v>7474556020</v>
      </c>
      <c r="D41" s="208">
        <f>SUM(D42)</f>
        <v>11324416000</v>
      </c>
      <c r="E41" s="208">
        <f>SUM(E42)</f>
        <v>5529821885</v>
      </c>
      <c r="F41" s="309">
        <f t="shared" si="2"/>
        <v>73.98194448210182</v>
      </c>
      <c r="G41" s="309">
        <f t="shared" si="0"/>
        <v>48.83096739823051</v>
      </c>
    </row>
    <row r="42" spans="1:7" ht="25.5" customHeight="1">
      <c r="A42" s="345">
        <v>371</v>
      </c>
      <c r="B42" s="345" t="s">
        <v>121</v>
      </c>
      <c r="C42" s="208">
        <f>SUM(C43:C45)</f>
        <v>7474556020</v>
      </c>
      <c r="D42" s="208">
        <f>SUM(D44:D45)</f>
        <v>11324416000</v>
      </c>
      <c r="E42" s="208">
        <f>SUM(E44:E45)</f>
        <v>5529821885</v>
      </c>
      <c r="F42" s="309">
        <f t="shared" si="2"/>
        <v>73.98194448210182</v>
      </c>
      <c r="G42" s="309">
        <f t="shared" si="0"/>
        <v>48.83096739823051</v>
      </c>
    </row>
    <row r="43" spans="1:7" ht="25.5" customHeight="1">
      <c r="A43" s="203" t="s">
        <v>122</v>
      </c>
      <c r="B43" s="203" t="s">
        <v>144</v>
      </c>
      <c r="C43" s="268">
        <v>46416572</v>
      </c>
      <c r="D43" s="325"/>
      <c r="E43" s="268"/>
      <c r="F43" s="312">
        <f t="shared" si="2"/>
        <v>0</v>
      </c>
      <c r="G43" s="312"/>
    </row>
    <row r="44" spans="1:7" ht="25.5" customHeight="1">
      <c r="A44" s="346" t="s">
        <v>128</v>
      </c>
      <c r="B44" s="347" t="s">
        <v>143</v>
      </c>
      <c r="C44" s="268">
        <f>75348596+2311049</f>
        <v>77659645</v>
      </c>
      <c r="D44" s="419">
        <v>124000000</v>
      </c>
      <c r="E44" s="268">
        <v>75385763</v>
      </c>
      <c r="F44" s="312">
        <f t="shared" si="2"/>
        <v>97.07199022091847</v>
      </c>
      <c r="G44" s="323">
        <f t="shared" si="0"/>
        <v>60.794970161290316</v>
      </c>
    </row>
    <row r="45" spans="1:7" ht="25.5" customHeight="1">
      <c r="A45" s="346" t="s">
        <v>158</v>
      </c>
      <c r="B45" s="347" t="s">
        <v>159</v>
      </c>
      <c r="C45" s="268">
        <v>7350479803</v>
      </c>
      <c r="D45" s="419">
        <v>11200416000</v>
      </c>
      <c r="E45" s="268">
        <v>5454436122</v>
      </c>
      <c r="F45" s="312">
        <f t="shared" si="2"/>
        <v>74.20517120220975</v>
      </c>
      <c r="G45" s="323">
        <f t="shared" si="0"/>
        <v>48.69851371591912</v>
      </c>
    </row>
    <row r="46" spans="1:7" ht="15" customHeight="1">
      <c r="A46" s="346"/>
      <c r="B46" s="347"/>
      <c r="C46" s="395"/>
      <c r="D46" s="375"/>
      <c r="E46" s="395"/>
      <c r="F46" s="399"/>
      <c r="G46" s="312"/>
    </row>
    <row r="47" spans="1:7" ht="26.25" customHeight="1">
      <c r="A47" s="273" t="s">
        <v>253</v>
      </c>
      <c r="B47" s="266" t="s">
        <v>215</v>
      </c>
      <c r="C47" s="208">
        <f>SUM(C51)</f>
        <v>791062832</v>
      </c>
      <c r="D47" s="208">
        <f>D48+D51</f>
        <v>1283080000</v>
      </c>
      <c r="E47" s="208">
        <f>E48+E51</f>
        <v>849283131</v>
      </c>
      <c r="F47" s="309">
        <f t="shared" si="2"/>
        <v>107.3597566014832</v>
      </c>
      <c r="G47" s="265">
        <f t="shared" si="0"/>
        <v>66.19097258160053</v>
      </c>
    </row>
    <row r="48" spans="1:7" ht="26.25" customHeight="1">
      <c r="A48" s="273">
        <v>36</v>
      </c>
      <c r="B48" s="266" t="s">
        <v>294</v>
      </c>
      <c r="C48" s="208"/>
      <c r="D48" s="208">
        <f>SUM(D49)</f>
        <v>12539000</v>
      </c>
      <c r="E48" s="208">
        <f>SUM(E49)</f>
        <v>6501760</v>
      </c>
      <c r="F48" s="265" t="s">
        <v>225</v>
      </c>
      <c r="G48" s="265">
        <f t="shared" si="0"/>
        <v>51.85230082143711</v>
      </c>
    </row>
    <row r="49" spans="1:7" ht="26.25" customHeight="1">
      <c r="A49" s="273">
        <v>363</v>
      </c>
      <c r="B49" s="266" t="s">
        <v>295</v>
      </c>
      <c r="C49" s="208"/>
      <c r="D49" s="208">
        <f>SUM(D50)</f>
        <v>12539000</v>
      </c>
      <c r="E49" s="208">
        <f>SUM(E50)</f>
        <v>6501760</v>
      </c>
      <c r="F49" s="265" t="s">
        <v>225</v>
      </c>
      <c r="G49" s="265">
        <f t="shared" si="0"/>
        <v>51.85230082143711</v>
      </c>
    </row>
    <row r="50" spans="1:7" ht="26.25" customHeight="1">
      <c r="A50" s="289">
        <v>3631</v>
      </c>
      <c r="B50" s="266" t="s">
        <v>296</v>
      </c>
      <c r="C50" s="208"/>
      <c r="D50" s="325">
        <v>12539000</v>
      </c>
      <c r="E50" s="268">
        <v>6501760</v>
      </c>
      <c r="F50" s="265" t="s">
        <v>225</v>
      </c>
      <c r="G50" s="265"/>
    </row>
    <row r="51" spans="1:7" ht="25.5" customHeight="1">
      <c r="A51" s="266">
        <v>37</v>
      </c>
      <c r="B51" s="266" t="s">
        <v>124</v>
      </c>
      <c r="C51" s="208">
        <f>SUM(C52)</f>
        <v>791062832</v>
      </c>
      <c r="D51" s="208">
        <f>SUM(D52)</f>
        <v>1270541000</v>
      </c>
      <c r="E51" s="208">
        <f>SUM(E52)</f>
        <v>842781371</v>
      </c>
      <c r="F51" s="309">
        <f t="shared" si="2"/>
        <v>106.53785475791383</v>
      </c>
      <c r="G51" s="265">
        <f t="shared" si="0"/>
        <v>66.33248128159579</v>
      </c>
    </row>
    <row r="52" spans="1:7" ht="25.5" customHeight="1">
      <c r="A52" s="266">
        <v>371</v>
      </c>
      <c r="B52" s="266" t="s">
        <v>121</v>
      </c>
      <c r="C52" s="208">
        <f>SUM(C53:C55)</f>
        <v>791062832</v>
      </c>
      <c r="D52" s="208">
        <f>SUM(D54:D55)</f>
        <v>1270541000</v>
      </c>
      <c r="E52" s="208">
        <f>SUM(E54:E55)</f>
        <v>842781371</v>
      </c>
      <c r="F52" s="309">
        <f t="shared" si="2"/>
        <v>106.53785475791383</v>
      </c>
      <c r="G52" s="265">
        <f t="shared" si="0"/>
        <v>66.33248128159579</v>
      </c>
    </row>
    <row r="53" spans="1:7" ht="25.5" customHeight="1">
      <c r="A53" s="203" t="s">
        <v>122</v>
      </c>
      <c r="B53" s="203" t="s">
        <v>144</v>
      </c>
      <c r="C53" s="268">
        <v>7871061</v>
      </c>
      <c r="D53" s="412"/>
      <c r="E53" s="268"/>
      <c r="F53" s="312">
        <f t="shared" si="2"/>
        <v>0</v>
      </c>
      <c r="G53" s="271"/>
    </row>
    <row r="54" spans="1:7" ht="25.5" customHeight="1">
      <c r="A54" s="267" t="s">
        <v>128</v>
      </c>
      <c r="B54" s="203" t="s">
        <v>143</v>
      </c>
      <c r="C54" s="268">
        <v>227301501</v>
      </c>
      <c r="D54" s="412">
        <v>474662000</v>
      </c>
      <c r="E54" s="268">
        <v>245236906</v>
      </c>
      <c r="F54" s="312">
        <f t="shared" si="2"/>
        <v>107.89057921795246</v>
      </c>
      <c r="G54" s="274">
        <f t="shared" si="0"/>
        <v>51.66558645941743</v>
      </c>
    </row>
    <row r="55" spans="1:7" ht="25.5" customHeight="1">
      <c r="A55" s="267" t="s">
        <v>158</v>
      </c>
      <c r="B55" s="203" t="s">
        <v>159</v>
      </c>
      <c r="C55" s="268">
        <f>552190342+3699928</f>
        <v>555890270</v>
      </c>
      <c r="D55" s="412">
        <v>795879000</v>
      </c>
      <c r="E55" s="268">
        <v>597544465</v>
      </c>
      <c r="F55" s="312">
        <f t="shared" si="2"/>
        <v>107.49324052748757</v>
      </c>
      <c r="G55" s="274">
        <f t="shared" si="0"/>
        <v>75.07981301177692</v>
      </c>
    </row>
    <row r="56" spans="1:7" ht="14.25" customHeight="1">
      <c r="A56" s="267"/>
      <c r="B56" s="203"/>
      <c r="C56" s="395"/>
      <c r="D56" s="373"/>
      <c r="E56" s="395"/>
      <c r="F56" s="399"/>
      <c r="G56" s="271"/>
    </row>
    <row r="57" spans="1:7" ht="25.5" customHeight="1">
      <c r="A57" s="348" t="s">
        <v>254</v>
      </c>
      <c r="B57" s="345" t="s">
        <v>216</v>
      </c>
      <c r="C57" s="208">
        <f aca="true" t="shared" si="5" ref="C57:E58">SUM(C58)</f>
        <v>1170713326</v>
      </c>
      <c r="D57" s="374">
        <f t="shared" si="5"/>
        <v>2510000000</v>
      </c>
      <c r="E57" s="208">
        <f t="shared" si="5"/>
        <v>1346096745</v>
      </c>
      <c r="F57" s="309">
        <f t="shared" si="2"/>
        <v>114.98090225036013</v>
      </c>
      <c r="G57" s="309">
        <f t="shared" si="0"/>
        <v>53.62935239043824</v>
      </c>
    </row>
    <row r="58" spans="1:7" ht="25.5" customHeight="1">
      <c r="A58" s="266">
        <v>37</v>
      </c>
      <c r="B58" s="266" t="s">
        <v>124</v>
      </c>
      <c r="C58" s="208">
        <f t="shared" si="5"/>
        <v>1170713326</v>
      </c>
      <c r="D58" s="372">
        <f t="shared" si="5"/>
        <v>2510000000</v>
      </c>
      <c r="E58" s="208">
        <f t="shared" si="5"/>
        <v>1346096745</v>
      </c>
      <c r="F58" s="309">
        <f t="shared" si="2"/>
        <v>114.98090225036013</v>
      </c>
      <c r="G58" s="265">
        <f t="shared" si="0"/>
        <v>53.62935239043824</v>
      </c>
    </row>
    <row r="59" spans="1:7" ht="25.5" customHeight="1">
      <c r="A59" s="266">
        <v>371</v>
      </c>
      <c r="B59" s="266" t="s">
        <v>121</v>
      </c>
      <c r="C59" s="208">
        <f>SUM(C60:C61)</f>
        <v>1170713326</v>
      </c>
      <c r="D59" s="372">
        <f>SUM(D60:D61)</f>
        <v>2510000000</v>
      </c>
      <c r="E59" s="208">
        <f>SUM(E60:E61)</f>
        <v>1346096745</v>
      </c>
      <c r="F59" s="309">
        <f t="shared" si="2"/>
        <v>114.98090225036013</v>
      </c>
      <c r="G59" s="265">
        <f t="shared" si="0"/>
        <v>53.62935239043824</v>
      </c>
    </row>
    <row r="60" spans="1:7" ht="25.5" customHeight="1">
      <c r="A60" s="267" t="s">
        <v>128</v>
      </c>
      <c r="B60" s="203" t="s">
        <v>143</v>
      </c>
      <c r="C60" s="268">
        <v>81313423</v>
      </c>
      <c r="D60" s="412">
        <v>263188000</v>
      </c>
      <c r="E60" s="268">
        <v>83245048</v>
      </c>
      <c r="F60" s="312">
        <f t="shared" si="2"/>
        <v>102.37553029836168</v>
      </c>
      <c r="G60" s="274">
        <f t="shared" si="0"/>
        <v>31.62949982521999</v>
      </c>
    </row>
    <row r="61" spans="1:7" ht="25.5" customHeight="1">
      <c r="A61" s="267" t="s">
        <v>158</v>
      </c>
      <c r="B61" s="203" t="s">
        <v>159</v>
      </c>
      <c r="C61" s="268">
        <v>1089399903</v>
      </c>
      <c r="D61" s="412">
        <v>2246812000</v>
      </c>
      <c r="E61" s="268">
        <v>1262851697</v>
      </c>
      <c r="F61" s="312">
        <f t="shared" si="2"/>
        <v>115.92177432018735</v>
      </c>
      <c r="G61" s="274">
        <f t="shared" si="0"/>
        <v>56.2063802845988</v>
      </c>
    </row>
    <row r="62" spans="1:7" ht="13.5" customHeight="1">
      <c r="A62" s="273"/>
      <c r="B62" s="203"/>
      <c r="C62" s="268"/>
      <c r="D62" s="373"/>
      <c r="E62" s="268"/>
      <c r="F62" s="312"/>
      <c r="G62" s="271"/>
    </row>
    <row r="63" spans="1:7" ht="25.5" customHeight="1">
      <c r="A63" s="273" t="s">
        <v>255</v>
      </c>
      <c r="B63" s="266" t="s">
        <v>217</v>
      </c>
      <c r="C63" s="208">
        <f aca="true" t="shared" si="6" ref="C63:E64">SUM(C64)</f>
        <v>522140537</v>
      </c>
      <c r="D63" s="372">
        <f t="shared" si="6"/>
        <v>1582196000</v>
      </c>
      <c r="E63" s="208">
        <f t="shared" si="6"/>
        <v>984644959</v>
      </c>
      <c r="F63" s="309">
        <f t="shared" si="2"/>
        <v>188.57853187522193</v>
      </c>
      <c r="G63" s="265">
        <f t="shared" si="0"/>
        <v>62.23280548048409</v>
      </c>
    </row>
    <row r="64" spans="1:7" ht="25.5" customHeight="1">
      <c r="A64" s="266">
        <v>37</v>
      </c>
      <c r="B64" s="266" t="s">
        <v>124</v>
      </c>
      <c r="C64" s="208">
        <f t="shared" si="6"/>
        <v>522140537</v>
      </c>
      <c r="D64" s="372">
        <f t="shared" si="6"/>
        <v>1582196000</v>
      </c>
      <c r="E64" s="208">
        <f t="shared" si="6"/>
        <v>984644959</v>
      </c>
      <c r="F64" s="309">
        <f t="shared" si="2"/>
        <v>188.57853187522193</v>
      </c>
      <c r="G64" s="265">
        <f t="shared" si="0"/>
        <v>62.23280548048409</v>
      </c>
    </row>
    <row r="65" spans="1:7" ht="25.5" customHeight="1">
      <c r="A65" s="266">
        <v>371</v>
      </c>
      <c r="B65" s="266" t="s">
        <v>121</v>
      </c>
      <c r="C65" s="208">
        <f>SUM(C66:C68)</f>
        <v>522140537</v>
      </c>
      <c r="D65" s="372">
        <f>SUM(D66:D68)</f>
        <v>1582196000</v>
      </c>
      <c r="E65" s="208">
        <f>SUM(E66:E68)</f>
        <v>984644959</v>
      </c>
      <c r="F65" s="309">
        <f t="shared" si="2"/>
        <v>188.57853187522193</v>
      </c>
      <c r="G65" s="265">
        <f t="shared" si="0"/>
        <v>62.23280548048409</v>
      </c>
    </row>
    <row r="66" spans="1:7" ht="25.5" customHeight="1">
      <c r="A66" s="267" t="s">
        <v>122</v>
      </c>
      <c r="B66" s="203" t="s">
        <v>157</v>
      </c>
      <c r="C66" s="268">
        <v>82285840</v>
      </c>
      <c r="D66" s="412">
        <v>303629000</v>
      </c>
      <c r="E66" s="268">
        <v>101565394</v>
      </c>
      <c r="F66" s="312">
        <f t="shared" si="2"/>
        <v>123.42997774586732</v>
      </c>
      <c r="G66" s="274">
        <f t="shared" si="0"/>
        <v>33.45049188318639</v>
      </c>
    </row>
    <row r="67" spans="1:7" ht="25.5" customHeight="1">
      <c r="A67" s="267" t="s">
        <v>128</v>
      </c>
      <c r="B67" s="203" t="s">
        <v>143</v>
      </c>
      <c r="C67" s="268">
        <v>73343561</v>
      </c>
      <c r="D67" s="412">
        <v>86751000</v>
      </c>
      <c r="E67" s="268">
        <v>17321627</v>
      </c>
      <c r="F67" s="312">
        <f t="shared" si="2"/>
        <v>23.617106619625407</v>
      </c>
      <c r="G67" s="274">
        <f t="shared" si="0"/>
        <v>19.967063203882375</v>
      </c>
    </row>
    <row r="68" spans="1:7" ht="25.5" customHeight="1">
      <c r="A68" s="267" t="s">
        <v>158</v>
      </c>
      <c r="B68" s="203" t="s">
        <v>159</v>
      </c>
      <c r="C68" s="268">
        <v>366511136</v>
      </c>
      <c r="D68" s="412">
        <v>1191816000</v>
      </c>
      <c r="E68" s="268">
        <v>865757938</v>
      </c>
      <c r="F68" s="312">
        <f t="shared" si="2"/>
        <v>236.21599808634465</v>
      </c>
      <c r="G68" s="274">
        <f t="shared" si="0"/>
        <v>72.6419126777959</v>
      </c>
    </row>
    <row r="69" spans="1:7" ht="15" customHeight="1">
      <c r="A69" s="267"/>
      <c r="B69" s="203"/>
      <c r="C69" s="395"/>
      <c r="D69" s="373"/>
      <c r="E69" s="395"/>
      <c r="F69" s="399"/>
      <c r="G69" s="271"/>
    </row>
    <row r="70" spans="1:7" ht="25.5" customHeight="1">
      <c r="A70" s="338" t="s">
        <v>256</v>
      </c>
      <c r="B70" s="164" t="s">
        <v>156</v>
      </c>
      <c r="C70" s="208">
        <f aca="true" t="shared" si="7" ref="C70:E71">SUM(C71)</f>
        <v>229122114</v>
      </c>
      <c r="D70" s="374">
        <f t="shared" si="7"/>
        <v>550000000</v>
      </c>
      <c r="E70" s="208">
        <f t="shared" si="7"/>
        <v>280185150</v>
      </c>
      <c r="F70" s="309">
        <f aca="true" t="shared" si="8" ref="F70:F82">E70/C70*100</f>
        <v>122.2863848052659</v>
      </c>
      <c r="G70" s="309">
        <f t="shared" si="0"/>
        <v>50.94275454545455</v>
      </c>
    </row>
    <row r="71" spans="1:7" ht="25.5" customHeight="1">
      <c r="A71" s="266">
        <v>37</v>
      </c>
      <c r="B71" s="266" t="s">
        <v>124</v>
      </c>
      <c r="C71" s="208">
        <f t="shared" si="7"/>
        <v>229122114</v>
      </c>
      <c r="D71" s="372">
        <f t="shared" si="7"/>
        <v>550000000</v>
      </c>
      <c r="E71" s="208">
        <f t="shared" si="7"/>
        <v>280185150</v>
      </c>
      <c r="F71" s="309">
        <f t="shared" si="8"/>
        <v>122.2863848052659</v>
      </c>
      <c r="G71" s="265">
        <f t="shared" si="0"/>
        <v>50.94275454545455</v>
      </c>
    </row>
    <row r="72" spans="1:7" ht="25.5" customHeight="1">
      <c r="A72" s="266">
        <v>371</v>
      </c>
      <c r="B72" s="266" t="s">
        <v>121</v>
      </c>
      <c r="C72" s="208">
        <f>SUM(C73:C75)</f>
        <v>229122114</v>
      </c>
      <c r="D72" s="372">
        <f>SUM(D73:D75)</f>
        <v>550000000</v>
      </c>
      <c r="E72" s="208">
        <f>SUM(E73:E75)</f>
        <v>280185150</v>
      </c>
      <c r="F72" s="309">
        <f t="shared" si="8"/>
        <v>122.2863848052659</v>
      </c>
      <c r="G72" s="265">
        <f t="shared" si="0"/>
        <v>50.94275454545455</v>
      </c>
    </row>
    <row r="73" spans="1:8" ht="25.5" customHeight="1">
      <c r="A73" s="276">
        <v>3711</v>
      </c>
      <c r="B73" s="203" t="s">
        <v>157</v>
      </c>
      <c r="C73" s="268">
        <v>1033969</v>
      </c>
      <c r="D73" s="412">
        <v>2500000</v>
      </c>
      <c r="E73" s="268">
        <v>1135868</v>
      </c>
      <c r="F73" s="312">
        <f t="shared" si="8"/>
        <v>109.85513105325208</v>
      </c>
      <c r="G73" s="274">
        <f t="shared" si="0"/>
        <v>45.43472</v>
      </c>
      <c r="H73" s="122"/>
    </row>
    <row r="74" spans="1:8" ht="25.5" customHeight="1">
      <c r="A74" s="277">
        <v>3712</v>
      </c>
      <c r="B74" s="203" t="s">
        <v>143</v>
      </c>
      <c r="C74" s="268">
        <v>86911905</v>
      </c>
      <c r="D74" s="412">
        <v>194557000</v>
      </c>
      <c r="E74" s="268">
        <v>90566079</v>
      </c>
      <c r="F74" s="312">
        <f t="shared" si="8"/>
        <v>104.20445737554596</v>
      </c>
      <c r="G74" s="274">
        <f t="shared" si="0"/>
        <v>46.54989488941544</v>
      </c>
      <c r="H74" s="122"/>
    </row>
    <row r="75" spans="1:8" ht="25.5" customHeight="1">
      <c r="A75" s="277">
        <v>3714</v>
      </c>
      <c r="B75" s="287" t="s">
        <v>142</v>
      </c>
      <c r="C75" s="318">
        <v>141176240</v>
      </c>
      <c r="D75" s="413">
        <v>352943000</v>
      </c>
      <c r="E75" s="318">
        <v>188483203</v>
      </c>
      <c r="F75" s="321">
        <f t="shared" si="8"/>
        <v>133.50915352328408</v>
      </c>
      <c r="G75" s="274">
        <f t="shared" si="0"/>
        <v>53.40329826629229</v>
      </c>
      <c r="H75" s="122"/>
    </row>
    <row r="76" spans="1:8" ht="15" customHeight="1">
      <c r="A76" s="277"/>
      <c r="B76" s="287"/>
      <c r="C76" s="318"/>
      <c r="D76" s="376"/>
      <c r="E76" s="318"/>
      <c r="F76" s="321"/>
      <c r="G76" s="274"/>
      <c r="H76" s="122"/>
    </row>
    <row r="77" spans="1:7" ht="25.5" customHeight="1">
      <c r="A77" s="262" t="s">
        <v>257</v>
      </c>
      <c r="B77" s="280" t="s">
        <v>113</v>
      </c>
      <c r="C77" s="208">
        <f>C78+C88+C120+C126+C131+C134</f>
        <v>160387919</v>
      </c>
      <c r="D77" s="208">
        <f>D78+D88+D120+D126+D131</f>
        <v>418910000</v>
      </c>
      <c r="E77" s="208">
        <f>E78+E88+E120+E126+E131+E134</f>
        <v>177986224</v>
      </c>
      <c r="F77" s="309">
        <f t="shared" si="8"/>
        <v>110.97233825946704</v>
      </c>
      <c r="G77" s="265">
        <f t="shared" si="0"/>
        <v>42.487938698049696</v>
      </c>
    </row>
    <row r="78" spans="1:7" ht="18" customHeight="1">
      <c r="A78" s="326">
        <v>31</v>
      </c>
      <c r="B78" s="280" t="s">
        <v>53</v>
      </c>
      <c r="C78" s="208">
        <f>C79+C83+C85</f>
        <v>124089523</v>
      </c>
      <c r="D78" s="208">
        <f>D79+D83+D85</f>
        <v>262440000</v>
      </c>
      <c r="E78" s="208">
        <f>E79+E83+E85</f>
        <v>132519320</v>
      </c>
      <c r="F78" s="309">
        <f t="shared" si="8"/>
        <v>106.79331888478612</v>
      </c>
      <c r="G78" s="265">
        <f t="shared" si="0"/>
        <v>50.495092211553114</v>
      </c>
    </row>
    <row r="79" spans="1:7" ht="18" customHeight="1">
      <c r="A79" s="326">
        <v>311</v>
      </c>
      <c r="B79" s="280" t="s">
        <v>93</v>
      </c>
      <c r="C79" s="208">
        <f>SUM(C80:C82)</f>
        <v>105559379</v>
      </c>
      <c r="D79" s="208">
        <f>SUM(D80:D82)</f>
        <v>216200000</v>
      </c>
      <c r="E79" s="208">
        <f>SUM(E80:E82)</f>
        <v>110575735</v>
      </c>
      <c r="F79" s="309">
        <f t="shared" si="8"/>
        <v>104.75216512973233</v>
      </c>
      <c r="G79" s="265">
        <f t="shared" si="0"/>
        <v>51.14511332099908</v>
      </c>
    </row>
    <row r="80" spans="1:7" ht="18" customHeight="1">
      <c r="A80" s="205">
        <v>3111</v>
      </c>
      <c r="B80" s="205" t="s">
        <v>55</v>
      </c>
      <c r="C80" s="268">
        <v>91204741</v>
      </c>
      <c r="D80" s="325">
        <v>187700000</v>
      </c>
      <c r="E80" s="268">
        <f>96457282+5927-125912</f>
        <v>96337297</v>
      </c>
      <c r="F80" s="312">
        <f t="shared" si="8"/>
        <v>105.62751008744162</v>
      </c>
      <c r="G80" s="265"/>
    </row>
    <row r="81" spans="1:7" ht="18" customHeight="1">
      <c r="A81" s="205">
        <v>3113</v>
      </c>
      <c r="B81" s="205" t="s">
        <v>90</v>
      </c>
      <c r="C81" s="268">
        <v>795695</v>
      </c>
      <c r="D81" s="325">
        <v>1000000</v>
      </c>
      <c r="E81" s="268">
        <v>583575</v>
      </c>
      <c r="F81" s="312">
        <f t="shared" si="8"/>
        <v>73.34154418464361</v>
      </c>
      <c r="G81" s="265"/>
    </row>
    <row r="82" spans="1:7" ht="18" customHeight="1">
      <c r="A82" s="205">
        <v>3114</v>
      </c>
      <c r="B82" s="205" t="s">
        <v>131</v>
      </c>
      <c r="C82" s="268">
        <v>13558943</v>
      </c>
      <c r="D82" s="325">
        <v>27500000</v>
      </c>
      <c r="E82" s="268">
        <v>13654863</v>
      </c>
      <c r="F82" s="312">
        <f t="shared" si="8"/>
        <v>100.70742977531508</v>
      </c>
      <c r="G82" s="265"/>
    </row>
    <row r="83" spans="1:7" ht="18" customHeight="1">
      <c r="A83" s="326">
        <v>312</v>
      </c>
      <c r="B83" s="280" t="s">
        <v>57</v>
      </c>
      <c r="C83" s="208">
        <f>C84</f>
        <v>2074299</v>
      </c>
      <c r="D83" s="208">
        <f>D84</f>
        <v>10590000</v>
      </c>
      <c r="E83" s="208">
        <f>E84</f>
        <v>4793016</v>
      </c>
      <c r="F83" s="309">
        <f aca="true" t="shared" si="9" ref="F83:F154">E83/C83*100</f>
        <v>231.0667844896035</v>
      </c>
      <c r="G83" s="265">
        <f aca="true" t="shared" si="10" ref="G83:G154">E83/D83*100</f>
        <v>45.259830028328615</v>
      </c>
    </row>
    <row r="84" spans="1:7" ht="18" customHeight="1">
      <c r="A84" s="205">
        <v>3121</v>
      </c>
      <c r="B84" s="205" t="s">
        <v>57</v>
      </c>
      <c r="C84" s="268">
        <v>2074299</v>
      </c>
      <c r="D84" s="325">
        <v>10590000</v>
      </c>
      <c r="E84" s="268">
        <v>4793016</v>
      </c>
      <c r="F84" s="312">
        <f t="shared" si="9"/>
        <v>231.0667844896035</v>
      </c>
      <c r="G84" s="274">
        <f t="shared" si="10"/>
        <v>45.259830028328615</v>
      </c>
    </row>
    <row r="85" spans="1:7" ht="18" customHeight="1">
      <c r="A85" s="326">
        <v>313</v>
      </c>
      <c r="B85" s="280" t="s">
        <v>58</v>
      </c>
      <c r="C85" s="208">
        <f>SUM(C86:C87)</f>
        <v>16455845</v>
      </c>
      <c r="D85" s="208">
        <f>SUM(D86:D87)</f>
        <v>35650000</v>
      </c>
      <c r="E85" s="208">
        <f>SUM(E86:E87)</f>
        <v>17150569</v>
      </c>
      <c r="F85" s="309">
        <f t="shared" si="9"/>
        <v>104.22174613336477</v>
      </c>
      <c r="G85" s="265">
        <f t="shared" si="10"/>
        <v>48.10818793828892</v>
      </c>
    </row>
    <row r="86" spans="1:7" ht="18" customHeight="1">
      <c r="A86" s="205">
        <v>3132</v>
      </c>
      <c r="B86" s="205" t="s">
        <v>91</v>
      </c>
      <c r="C86" s="196">
        <v>16455845</v>
      </c>
      <c r="D86" s="191">
        <v>35650000</v>
      </c>
      <c r="E86" s="268">
        <v>17122790</v>
      </c>
      <c r="F86" s="202">
        <f t="shared" si="9"/>
        <v>104.05293681363675</v>
      </c>
      <c r="G86" s="274">
        <f t="shared" si="10"/>
        <v>48.03026647966339</v>
      </c>
    </row>
    <row r="87" spans="1:7" ht="18" customHeight="1">
      <c r="A87" s="205">
        <v>3133</v>
      </c>
      <c r="B87" s="205" t="s">
        <v>92</v>
      </c>
      <c r="C87" s="268"/>
      <c r="D87" s="268"/>
      <c r="E87" s="268">
        <v>27779</v>
      </c>
      <c r="F87" s="265" t="s">
        <v>225</v>
      </c>
      <c r="G87" s="274" t="e">
        <f t="shared" si="10"/>
        <v>#DIV/0!</v>
      </c>
    </row>
    <row r="88" spans="1:7" s="42" customFormat="1" ht="18" customHeight="1">
      <c r="A88" s="326">
        <v>32</v>
      </c>
      <c r="B88" s="262" t="s">
        <v>6</v>
      </c>
      <c r="C88" s="208">
        <f>C89+C94+C100+C110+C112</f>
        <v>33266527</v>
      </c>
      <c r="D88" s="208">
        <f>D89+D94+D100+D110+D112</f>
        <v>146470000</v>
      </c>
      <c r="E88" s="208">
        <f>E89+E94+E100+E110+E112</f>
        <v>39263099</v>
      </c>
      <c r="F88" s="309">
        <f t="shared" si="9"/>
        <v>118.0258432147125</v>
      </c>
      <c r="G88" s="265">
        <f t="shared" si="10"/>
        <v>26.80623950296989</v>
      </c>
    </row>
    <row r="89" spans="1:7" ht="18" customHeight="1">
      <c r="A89" s="326">
        <v>321</v>
      </c>
      <c r="B89" s="280" t="s">
        <v>10</v>
      </c>
      <c r="C89" s="208">
        <f>SUM(C90:C93)</f>
        <v>3633649</v>
      </c>
      <c r="D89" s="208">
        <f>SUM(D90:D93)</f>
        <v>8550000</v>
      </c>
      <c r="E89" s="208">
        <f>SUM(E90:E93)</f>
        <v>4218646</v>
      </c>
      <c r="F89" s="309">
        <f t="shared" si="9"/>
        <v>116.09943613155811</v>
      </c>
      <c r="G89" s="265">
        <f t="shared" si="10"/>
        <v>49.34088888888889</v>
      </c>
    </row>
    <row r="90" spans="1:7" ht="18" customHeight="1">
      <c r="A90" s="205">
        <v>3211</v>
      </c>
      <c r="B90" s="234" t="s">
        <v>59</v>
      </c>
      <c r="C90" s="268">
        <v>43331</v>
      </c>
      <c r="D90" s="325">
        <v>500000</v>
      </c>
      <c r="E90" s="268">
        <v>123899</v>
      </c>
      <c r="F90" s="312">
        <f t="shared" si="9"/>
        <v>285.9361657935427</v>
      </c>
      <c r="G90" s="274">
        <f t="shared" si="10"/>
        <v>24.779799999999998</v>
      </c>
    </row>
    <row r="91" spans="1:7" ht="18" customHeight="1">
      <c r="A91" s="205">
        <v>3212</v>
      </c>
      <c r="B91" s="234" t="s">
        <v>60</v>
      </c>
      <c r="C91" s="268">
        <v>3541290</v>
      </c>
      <c r="D91" s="325">
        <v>7750000</v>
      </c>
      <c r="E91" s="268">
        <v>3921159</v>
      </c>
      <c r="F91" s="312">
        <f t="shared" si="9"/>
        <v>110.72685377362485</v>
      </c>
      <c r="G91" s="274">
        <f t="shared" si="10"/>
        <v>50.5956</v>
      </c>
    </row>
    <row r="92" spans="1:7" ht="18" customHeight="1">
      <c r="A92" s="209" t="s">
        <v>8</v>
      </c>
      <c r="B92" s="234" t="s">
        <v>9</v>
      </c>
      <c r="C92" s="196">
        <v>28631</v>
      </c>
      <c r="D92" s="325">
        <v>200000</v>
      </c>
      <c r="E92" s="268">
        <v>120488</v>
      </c>
      <c r="F92" s="202">
        <f t="shared" si="9"/>
        <v>420.83056826516713</v>
      </c>
      <c r="G92" s="274">
        <f t="shared" si="10"/>
        <v>60.244</v>
      </c>
    </row>
    <row r="93" spans="1:7" ht="18" customHeight="1">
      <c r="A93" s="209" t="s">
        <v>132</v>
      </c>
      <c r="B93" s="234" t="s">
        <v>133</v>
      </c>
      <c r="C93" s="268">
        <v>20397</v>
      </c>
      <c r="D93" s="325">
        <v>100000</v>
      </c>
      <c r="E93" s="268">
        <v>53100</v>
      </c>
      <c r="F93" s="312">
        <f t="shared" si="9"/>
        <v>260.3324018237976</v>
      </c>
      <c r="G93" s="274">
        <f t="shared" si="10"/>
        <v>53.1</v>
      </c>
    </row>
    <row r="94" spans="1:7" ht="18" customHeight="1">
      <c r="A94" s="326">
        <v>322</v>
      </c>
      <c r="B94" s="280" t="s">
        <v>61</v>
      </c>
      <c r="C94" s="208">
        <f>SUM(C95:C99)</f>
        <v>5802094</v>
      </c>
      <c r="D94" s="208">
        <f>SUM(D95:D99)</f>
        <v>14020000</v>
      </c>
      <c r="E94" s="208">
        <f>SUM(E95:E99)</f>
        <v>9480031</v>
      </c>
      <c r="F94" s="309">
        <f t="shared" si="9"/>
        <v>163.38982098532014</v>
      </c>
      <c r="G94" s="265">
        <f t="shared" si="10"/>
        <v>67.61791012838802</v>
      </c>
    </row>
    <row r="95" spans="1:7" ht="18" customHeight="1">
      <c r="A95" s="209">
        <v>3221</v>
      </c>
      <c r="B95" s="205" t="s">
        <v>62</v>
      </c>
      <c r="C95" s="268">
        <v>2320066</v>
      </c>
      <c r="D95" s="325">
        <v>6000000</v>
      </c>
      <c r="E95" s="268">
        <v>2680005</v>
      </c>
      <c r="F95" s="312">
        <f t="shared" si="9"/>
        <v>115.51417071755716</v>
      </c>
      <c r="G95" s="274">
        <f t="shared" si="10"/>
        <v>44.66675</v>
      </c>
    </row>
    <row r="96" spans="1:7" ht="18" customHeight="1">
      <c r="A96" s="209">
        <v>3223</v>
      </c>
      <c r="B96" s="205" t="s">
        <v>63</v>
      </c>
      <c r="C96" s="268">
        <v>3171950</v>
      </c>
      <c r="D96" s="325">
        <v>7100000</v>
      </c>
      <c r="E96" s="268">
        <v>6288783</v>
      </c>
      <c r="F96" s="312">
        <f t="shared" si="9"/>
        <v>198.26236226926653</v>
      </c>
      <c r="G96" s="274">
        <f t="shared" si="10"/>
        <v>88.57440845070423</v>
      </c>
    </row>
    <row r="97" spans="1:7" ht="18" customHeight="1">
      <c r="A97" s="209">
        <v>3224</v>
      </c>
      <c r="B97" s="209" t="s">
        <v>11</v>
      </c>
      <c r="C97" s="268">
        <v>118001</v>
      </c>
      <c r="D97" s="325">
        <v>650000</v>
      </c>
      <c r="E97" s="268">
        <v>223256</v>
      </c>
      <c r="F97" s="312">
        <f t="shared" si="9"/>
        <v>189.19839662375745</v>
      </c>
      <c r="G97" s="274">
        <f t="shared" si="10"/>
        <v>34.347076923076926</v>
      </c>
    </row>
    <row r="98" spans="1:7" ht="18" customHeight="1">
      <c r="A98" s="209" t="s">
        <v>12</v>
      </c>
      <c r="B98" s="209" t="s">
        <v>13</v>
      </c>
      <c r="C98" s="268">
        <v>66092</v>
      </c>
      <c r="D98" s="325">
        <v>150000</v>
      </c>
      <c r="E98" s="268">
        <v>166214</v>
      </c>
      <c r="F98" s="312">
        <f t="shared" si="9"/>
        <v>251.48883374689825</v>
      </c>
      <c r="G98" s="274">
        <f t="shared" si="10"/>
        <v>110.80933333333334</v>
      </c>
    </row>
    <row r="99" spans="1:7" ht="18" customHeight="1">
      <c r="A99" s="209" t="s">
        <v>134</v>
      </c>
      <c r="B99" s="209" t="s">
        <v>135</v>
      </c>
      <c r="C99" s="268">
        <v>125985</v>
      </c>
      <c r="D99" s="325">
        <v>120000</v>
      </c>
      <c r="E99" s="268">
        <v>121773</v>
      </c>
      <c r="F99" s="312">
        <f t="shared" si="9"/>
        <v>96.65674485057745</v>
      </c>
      <c r="G99" s="274">
        <f t="shared" si="10"/>
        <v>101.47749999999999</v>
      </c>
    </row>
    <row r="100" spans="1:7" ht="18" customHeight="1">
      <c r="A100" s="326">
        <v>323</v>
      </c>
      <c r="B100" s="280" t="s">
        <v>14</v>
      </c>
      <c r="C100" s="208">
        <f>SUM(C101:C109)</f>
        <v>22019785</v>
      </c>
      <c r="D100" s="208">
        <f>SUM(D101:D109)</f>
        <v>118700000</v>
      </c>
      <c r="E100" s="208">
        <f>SUM(E101:E109)</f>
        <v>23453452</v>
      </c>
      <c r="F100" s="309">
        <f t="shared" si="9"/>
        <v>106.51081288940831</v>
      </c>
      <c r="G100" s="265">
        <f t="shared" si="10"/>
        <v>19.758594776748104</v>
      </c>
    </row>
    <row r="101" spans="1:7" ht="18" customHeight="1">
      <c r="A101" s="205">
        <v>3231</v>
      </c>
      <c r="B101" s="278" t="s">
        <v>64</v>
      </c>
      <c r="C101" s="268">
        <v>4103282</v>
      </c>
      <c r="D101" s="325">
        <v>10750000</v>
      </c>
      <c r="E101" s="268">
        <v>4377040</v>
      </c>
      <c r="F101" s="312">
        <f t="shared" si="9"/>
        <v>106.67168378873302</v>
      </c>
      <c r="G101" s="274">
        <f t="shared" si="10"/>
        <v>40.7166511627907</v>
      </c>
    </row>
    <row r="102" spans="1:7" ht="18" customHeight="1">
      <c r="A102" s="205">
        <v>3232</v>
      </c>
      <c r="B102" s="209" t="s">
        <v>15</v>
      </c>
      <c r="C102" s="268">
        <v>5961712</v>
      </c>
      <c r="D102" s="325">
        <v>10000000</v>
      </c>
      <c r="E102" s="268">
        <v>5049400</v>
      </c>
      <c r="F102" s="312">
        <f t="shared" si="9"/>
        <v>84.69714739658674</v>
      </c>
      <c r="G102" s="274">
        <f t="shared" si="10"/>
        <v>50.49400000000001</v>
      </c>
    </row>
    <row r="103" spans="1:7" ht="18" customHeight="1">
      <c r="A103" s="205">
        <v>3233</v>
      </c>
      <c r="B103" s="234" t="s">
        <v>65</v>
      </c>
      <c r="C103" s="268">
        <v>323810</v>
      </c>
      <c r="D103" s="325">
        <v>1200000</v>
      </c>
      <c r="E103" s="268">
        <v>511378</v>
      </c>
      <c r="F103" s="312">
        <f t="shared" si="9"/>
        <v>157.92532658040207</v>
      </c>
      <c r="G103" s="274">
        <f t="shared" si="10"/>
        <v>42.61483333333334</v>
      </c>
    </row>
    <row r="104" spans="1:7" ht="18" customHeight="1">
      <c r="A104" s="205">
        <v>3234</v>
      </c>
      <c r="B104" s="234" t="s">
        <v>66</v>
      </c>
      <c r="C104" s="268">
        <v>1540780</v>
      </c>
      <c r="D104" s="325">
        <v>3400000</v>
      </c>
      <c r="E104" s="268">
        <v>1623584</v>
      </c>
      <c r="F104" s="312">
        <f t="shared" si="9"/>
        <v>105.37416113916329</v>
      </c>
      <c r="G104" s="274">
        <f t="shared" si="10"/>
        <v>47.7524705882353</v>
      </c>
    </row>
    <row r="105" spans="1:7" ht="18" customHeight="1">
      <c r="A105" s="205">
        <v>3235</v>
      </c>
      <c r="B105" s="234" t="s">
        <v>67</v>
      </c>
      <c r="C105" s="268">
        <v>3455027</v>
      </c>
      <c r="D105" s="325">
        <v>74750000</v>
      </c>
      <c r="E105" s="268">
        <v>5533264</v>
      </c>
      <c r="F105" s="312">
        <f t="shared" si="9"/>
        <v>160.15110735748232</v>
      </c>
      <c r="G105" s="274">
        <f t="shared" si="10"/>
        <v>7.402359866220736</v>
      </c>
    </row>
    <row r="106" spans="1:7" ht="18" customHeight="1">
      <c r="A106" s="205">
        <v>3236</v>
      </c>
      <c r="B106" s="234" t="s">
        <v>115</v>
      </c>
      <c r="C106" s="268">
        <v>6445</v>
      </c>
      <c r="D106" s="325">
        <v>1300000</v>
      </c>
      <c r="E106" s="268">
        <v>881181</v>
      </c>
      <c r="F106" s="312">
        <f t="shared" si="9"/>
        <v>13672.319627618308</v>
      </c>
      <c r="G106" s="274">
        <f t="shared" si="10"/>
        <v>67.78315384615384</v>
      </c>
    </row>
    <row r="107" spans="1:7" ht="18" customHeight="1">
      <c r="A107" s="205">
        <v>3237</v>
      </c>
      <c r="B107" s="209" t="s">
        <v>16</v>
      </c>
      <c r="C107" s="268">
        <v>1056781</v>
      </c>
      <c r="D107" s="325">
        <v>5000000</v>
      </c>
      <c r="E107" s="268">
        <v>975285</v>
      </c>
      <c r="F107" s="312">
        <f t="shared" si="9"/>
        <v>92.28827921773764</v>
      </c>
      <c r="G107" s="274">
        <f t="shared" si="10"/>
        <v>19.5057</v>
      </c>
    </row>
    <row r="108" spans="1:7" ht="18" customHeight="1">
      <c r="A108" s="205">
        <v>3238</v>
      </c>
      <c r="B108" s="205" t="s">
        <v>114</v>
      </c>
      <c r="C108" s="268">
        <v>4649645</v>
      </c>
      <c r="D108" s="325">
        <v>10500000</v>
      </c>
      <c r="E108" s="268">
        <v>2881022</v>
      </c>
      <c r="F108" s="312">
        <f t="shared" si="9"/>
        <v>61.96219281256956</v>
      </c>
      <c r="G108" s="274">
        <f t="shared" si="10"/>
        <v>27.438304761904764</v>
      </c>
    </row>
    <row r="109" spans="1:7" ht="18" customHeight="1">
      <c r="A109" s="205">
        <v>3239</v>
      </c>
      <c r="B109" s="209" t="s">
        <v>68</v>
      </c>
      <c r="C109" s="268">
        <v>922303</v>
      </c>
      <c r="D109" s="325">
        <v>1800000</v>
      </c>
      <c r="E109" s="268">
        <v>1621298</v>
      </c>
      <c r="F109" s="312">
        <f t="shared" si="9"/>
        <v>175.7880002558812</v>
      </c>
      <c r="G109" s="274">
        <f t="shared" si="10"/>
        <v>90.07211111111111</v>
      </c>
    </row>
    <row r="110" spans="1:7" ht="18" customHeight="1">
      <c r="A110" s="262">
        <v>324</v>
      </c>
      <c r="B110" s="207" t="s">
        <v>136</v>
      </c>
      <c r="C110" s="208">
        <f>SUM(C111)</f>
        <v>0</v>
      </c>
      <c r="D110" s="208">
        <f>SUM(D111)</f>
        <v>500000</v>
      </c>
      <c r="E110" s="208">
        <f>SUM(E111)</f>
        <v>0</v>
      </c>
      <c r="F110" s="265" t="s">
        <v>225</v>
      </c>
      <c r="G110" s="265">
        <f t="shared" si="10"/>
        <v>0</v>
      </c>
    </row>
    <row r="111" spans="1:7" ht="18" customHeight="1">
      <c r="A111" s="205">
        <v>3241</v>
      </c>
      <c r="B111" s="209" t="s">
        <v>136</v>
      </c>
      <c r="C111" s="268"/>
      <c r="D111" s="325">
        <v>500000</v>
      </c>
      <c r="E111" s="268"/>
      <c r="F111" s="312"/>
      <c r="G111" s="274">
        <f t="shared" si="10"/>
        <v>0</v>
      </c>
    </row>
    <row r="112" spans="1:7" ht="18" customHeight="1">
      <c r="A112" s="326">
        <v>329</v>
      </c>
      <c r="B112" s="280" t="s">
        <v>69</v>
      </c>
      <c r="C112" s="208">
        <f>SUM(C113:C119)</f>
        <v>1810999</v>
      </c>
      <c r="D112" s="208">
        <f>SUM(D113:D119)</f>
        <v>4700000</v>
      </c>
      <c r="E112" s="208">
        <f>SUM(E113:E119)</f>
        <v>2110970</v>
      </c>
      <c r="F112" s="309">
        <f t="shared" si="9"/>
        <v>116.56384128318126</v>
      </c>
      <c r="G112" s="265">
        <f t="shared" si="10"/>
        <v>44.914255319148936</v>
      </c>
    </row>
    <row r="113" spans="1:7" ht="18" customHeight="1">
      <c r="A113" s="205">
        <v>3291</v>
      </c>
      <c r="B113" s="205" t="s">
        <v>82</v>
      </c>
      <c r="C113" s="268">
        <v>340593</v>
      </c>
      <c r="D113" s="325">
        <v>1000000</v>
      </c>
      <c r="E113" s="268">
        <v>373780</v>
      </c>
      <c r="F113" s="312">
        <f t="shared" si="9"/>
        <v>109.74388786616285</v>
      </c>
      <c r="G113" s="274">
        <f t="shared" si="10"/>
        <v>37.378</v>
      </c>
    </row>
    <row r="114" spans="1:7" ht="18" customHeight="1">
      <c r="A114" s="205">
        <v>3292</v>
      </c>
      <c r="B114" s="205" t="s">
        <v>70</v>
      </c>
      <c r="C114" s="268">
        <v>78429</v>
      </c>
      <c r="D114" s="325">
        <v>700000</v>
      </c>
      <c r="E114" s="268">
        <v>125812</v>
      </c>
      <c r="F114" s="312">
        <f t="shared" si="9"/>
        <v>160.4151525583649</v>
      </c>
      <c r="G114" s="274">
        <f t="shared" si="10"/>
        <v>17.973142857142857</v>
      </c>
    </row>
    <row r="115" spans="1:7" ht="18" customHeight="1">
      <c r="A115" s="205">
        <v>3293</v>
      </c>
      <c r="B115" s="205" t="s">
        <v>71</v>
      </c>
      <c r="C115" s="268">
        <v>12850</v>
      </c>
      <c r="D115" s="325">
        <v>130000</v>
      </c>
      <c r="E115" s="268">
        <v>17217</v>
      </c>
      <c r="F115" s="312">
        <f t="shared" si="9"/>
        <v>133.98443579766536</v>
      </c>
      <c r="G115" s="274">
        <f t="shared" si="10"/>
        <v>13.243846153846153</v>
      </c>
    </row>
    <row r="116" spans="1:7" ht="18" customHeight="1">
      <c r="A116" s="205">
        <v>3294</v>
      </c>
      <c r="B116" s="205" t="s">
        <v>72</v>
      </c>
      <c r="C116" s="268">
        <v>5020</v>
      </c>
      <c r="D116" s="325">
        <v>20000</v>
      </c>
      <c r="E116" s="268">
        <v>3120</v>
      </c>
      <c r="F116" s="312">
        <f t="shared" si="9"/>
        <v>62.15139442231076</v>
      </c>
      <c r="G116" s="274">
        <f t="shared" si="10"/>
        <v>15.6</v>
      </c>
    </row>
    <row r="117" spans="1:7" ht="18" customHeight="1">
      <c r="A117" s="205">
        <v>3295</v>
      </c>
      <c r="B117" s="205" t="s">
        <v>137</v>
      </c>
      <c r="C117" s="268">
        <v>99969</v>
      </c>
      <c r="D117" s="325">
        <v>250000</v>
      </c>
      <c r="E117" s="268">
        <v>173025</v>
      </c>
      <c r="F117" s="312">
        <f t="shared" si="9"/>
        <v>173.07865438285867</v>
      </c>
      <c r="G117" s="274">
        <f t="shared" si="10"/>
        <v>69.21000000000001</v>
      </c>
    </row>
    <row r="118" spans="1:7" ht="18" customHeight="1">
      <c r="A118" s="205">
        <v>3296</v>
      </c>
      <c r="B118" s="205" t="s">
        <v>160</v>
      </c>
      <c r="C118" s="268">
        <v>1162734</v>
      </c>
      <c r="D118" s="325">
        <v>2500000</v>
      </c>
      <c r="E118" s="268">
        <v>1293061</v>
      </c>
      <c r="F118" s="312">
        <f t="shared" si="9"/>
        <v>111.20866853467774</v>
      </c>
      <c r="G118" s="274">
        <f t="shared" si="10"/>
        <v>51.722440000000006</v>
      </c>
    </row>
    <row r="119" spans="1:7" ht="18" customHeight="1">
      <c r="A119" s="205">
        <v>3299</v>
      </c>
      <c r="B119" s="205" t="s">
        <v>69</v>
      </c>
      <c r="C119" s="268">
        <v>111404</v>
      </c>
      <c r="D119" s="325">
        <v>100000</v>
      </c>
      <c r="E119" s="268">
        <v>124955</v>
      </c>
      <c r="F119" s="312">
        <f t="shared" si="9"/>
        <v>112.16383612796668</v>
      </c>
      <c r="G119" s="274">
        <f t="shared" si="10"/>
        <v>124.955</v>
      </c>
    </row>
    <row r="120" spans="1:7" ht="18" customHeight="1">
      <c r="A120" s="326">
        <v>34</v>
      </c>
      <c r="B120" s="280" t="s">
        <v>86</v>
      </c>
      <c r="C120" s="208">
        <f>C121</f>
        <v>3011505</v>
      </c>
      <c r="D120" s="208">
        <f>D121</f>
        <v>9700000</v>
      </c>
      <c r="E120" s="208">
        <f>E121</f>
        <v>6141505</v>
      </c>
      <c r="F120" s="309">
        <f t="shared" si="9"/>
        <v>203.93474359165933</v>
      </c>
      <c r="G120" s="265">
        <f t="shared" si="10"/>
        <v>63.314484536082475</v>
      </c>
    </row>
    <row r="121" spans="1:7" ht="18" customHeight="1">
      <c r="A121" s="326">
        <v>343</v>
      </c>
      <c r="B121" s="280" t="s">
        <v>75</v>
      </c>
      <c r="C121" s="208">
        <f>SUM(C122:C125)</f>
        <v>3011505</v>
      </c>
      <c r="D121" s="208">
        <f>SUM(D122:D125)</f>
        <v>9700000</v>
      </c>
      <c r="E121" s="208">
        <f>SUM(E122:E125)</f>
        <v>6141505</v>
      </c>
      <c r="F121" s="309">
        <f t="shared" si="9"/>
        <v>203.93474359165933</v>
      </c>
      <c r="G121" s="265">
        <f t="shared" si="10"/>
        <v>63.314484536082475</v>
      </c>
    </row>
    <row r="122" spans="1:7" ht="18" customHeight="1">
      <c r="A122" s="277">
        <v>3431</v>
      </c>
      <c r="B122" s="281" t="s">
        <v>76</v>
      </c>
      <c r="C122" s="268">
        <v>2836647</v>
      </c>
      <c r="D122" s="325">
        <v>8000000</v>
      </c>
      <c r="E122" s="268">
        <v>3300776</v>
      </c>
      <c r="F122" s="312">
        <f t="shared" si="9"/>
        <v>116.36188782037384</v>
      </c>
      <c r="G122" s="274">
        <f t="shared" si="10"/>
        <v>41.2597</v>
      </c>
    </row>
    <row r="123" spans="1:7" ht="24" customHeight="1">
      <c r="A123" s="277">
        <v>3432</v>
      </c>
      <c r="B123" s="281" t="s">
        <v>179</v>
      </c>
      <c r="C123" s="268"/>
      <c r="D123" s="325"/>
      <c r="E123" s="268">
        <v>2210428</v>
      </c>
      <c r="F123" s="265" t="s">
        <v>225</v>
      </c>
      <c r="G123" s="274"/>
    </row>
    <row r="124" spans="1:7" ht="18" customHeight="1">
      <c r="A124" s="277">
        <v>3433</v>
      </c>
      <c r="B124" s="281" t="s">
        <v>77</v>
      </c>
      <c r="C124" s="268">
        <v>174858</v>
      </c>
      <c r="D124" s="325">
        <v>1500000</v>
      </c>
      <c r="E124" s="268">
        <v>630291</v>
      </c>
      <c r="F124" s="312">
        <f t="shared" si="9"/>
        <v>360.4587722609203</v>
      </c>
      <c r="G124" s="274">
        <f t="shared" si="10"/>
        <v>42.019400000000005</v>
      </c>
    </row>
    <row r="125" spans="1:7" ht="18" customHeight="1">
      <c r="A125" s="277">
        <v>3434</v>
      </c>
      <c r="B125" s="281" t="s">
        <v>116</v>
      </c>
      <c r="C125" s="268"/>
      <c r="D125" s="325">
        <v>200000</v>
      </c>
      <c r="E125" s="268">
        <v>10</v>
      </c>
      <c r="F125" s="265" t="s">
        <v>225</v>
      </c>
      <c r="G125" s="274">
        <f t="shared" si="10"/>
        <v>0.005</v>
      </c>
    </row>
    <row r="126" spans="1:7" ht="25.5" customHeight="1">
      <c r="A126" s="275">
        <v>37</v>
      </c>
      <c r="B126" s="266" t="s">
        <v>124</v>
      </c>
      <c r="C126" s="208">
        <f>C127+C129</f>
        <v>0</v>
      </c>
      <c r="D126" s="208">
        <f>D127+D129</f>
        <v>300000</v>
      </c>
      <c r="E126" s="208">
        <f>E127+E129</f>
        <v>57300</v>
      </c>
      <c r="F126" s="265" t="s">
        <v>225</v>
      </c>
      <c r="G126" s="265">
        <f t="shared" si="10"/>
        <v>19.1</v>
      </c>
    </row>
    <row r="127" spans="1:7" ht="20.25" customHeight="1" hidden="1">
      <c r="A127" s="327">
        <v>371</v>
      </c>
      <c r="B127" s="282" t="s">
        <v>121</v>
      </c>
      <c r="C127" s="208">
        <f>SUM(C128)</f>
        <v>0</v>
      </c>
      <c r="D127" s="208">
        <f>SUM(D128)</f>
        <v>0</v>
      </c>
      <c r="E127" s="208">
        <f>SUM(E128)</f>
        <v>0</v>
      </c>
      <c r="F127" s="309" t="e">
        <f t="shared" si="9"/>
        <v>#DIV/0!</v>
      </c>
      <c r="G127" s="265"/>
    </row>
    <row r="128" spans="1:7" ht="25.5" customHeight="1" hidden="1">
      <c r="A128" s="328">
        <v>3711</v>
      </c>
      <c r="B128" s="283" t="s">
        <v>144</v>
      </c>
      <c r="C128" s="268"/>
      <c r="D128" s="268"/>
      <c r="E128" s="268"/>
      <c r="F128" s="309" t="e">
        <f t="shared" si="9"/>
        <v>#DIV/0!</v>
      </c>
      <c r="G128" s="265"/>
    </row>
    <row r="129" spans="1:7" ht="18" customHeight="1">
      <c r="A129" s="275">
        <v>372</v>
      </c>
      <c r="B129" s="266" t="s">
        <v>126</v>
      </c>
      <c r="C129" s="208">
        <f>SUM(C130)</f>
        <v>0</v>
      </c>
      <c r="D129" s="208">
        <f>SUM(D130)</f>
        <v>300000</v>
      </c>
      <c r="E129" s="208">
        <f>SUM(E130)</f>
        <v>57300</v>
      </c>
      <c r="F129" s="265" t="s">
        <v>225</v>
      </c>
      <c r="G129" s="265">
        <f t="shared" si="10"/>
        <v>19.1</v>
      </c>
    </row>
    <row r="130" spans="1:7" ht="18" customHeight="1">
      <c r="A130" s="277">
        <v>3721</v>
      </c>
      <c r="B130" s="203" t="s">
        <v>123</v>
      </c>
      <c r="C130" s="268"/>
      <c r="D130" s="325">
        <v>300000</v>
      </c>
      <c r="E130" s="268">
        <v>57300</v>
      </c>
      <c r="F130" s="265" t="s">
        <v>225</v>
      </c>
      <c r="G130" s="323">
        <f t="shared" si="10"/>
        <v>19.1</v>
      </c>
    </row>
    <row r="131" spans="1:7" ht="18" customHeight="1" hidden="1">
      <c r="A131" s="275">
        <v>38</v>
      </c>
      <c r="B131" s="266" t="s">
        <v>238</v>
      </c>
      <c r="C131" s="264">
        <f>SUM(C132)</f>
        <v>0</v>
      </c>
      <c r="D131" s="373"/>
      <c r="E131" s="264">
        <f>SUM(E132)</f>
        <v>0</v>
      </c>
      <c r="F131" s="309" t="e">
        <f t="shared" si="9"/>
        <v>#DIV/0!</v>
      </c>
      <c r="G131" s="271" t="e">
        <f t="shared" si="10"/>
        <v>#DIV/0!</v>
      </c>
    </row>
    <row r="132" spans="1:7" ht="18" customHeight="1" hidden="1">
      <c r="A132" s="275">
        <v>383</v>
      </c>
      <c r="B132" s="266" t="s">
        <v>240</v>
      </c>
      <c r="C132" s="264">
        <f>SUM(C133)</f>
        <v>0</v>
      </c>
      <c r="D132" s="373"/>
      <c r="E132" s="264">
        <f>SUM(E133)</f>
        <v>0</v>
      </c>
      <c r="F132" s="309" t="e">
        <f t="shared" si="9"/>
        <v>#DIV/0!</v>
      </c>
      <c r="G132" s="271" t="e">
        <f t="shared" si="10"/>
        <v>#DIV/0!</v>
      </c>
    </row>
    <row r="133" spans="1:7" ht="18" customHeight="1" hidden="1">
      <c r="A133" s="277">
        <v>3835</v>
      </c>
      <c r="B133" s="203" t="s">
        <v>183</v>
      </c>
      <c r="C133" s="269"/>
      <c r="D133" s="373"/>
      <c r="E133" s="269"/>
      <c r="F133" s="309" t="e">
        <f t="shared" si="9"/>
        <v>#DIV/0!</v>
      </c>
      <c r="G133" s="271" t="e">
        <f t="shared" si="10"/>
        <v>#DIV/0!</v>
      </c>
    </row>
    <row r="134" spans="1:7" ht="15" customHeight="1">
      <c r="A134" s="349">
        <v>38</v>
      </c>
      <c r="B134" s="345" t="s">
        <v>238</v>
      </c>
      <c r="C134" s="264">
        <f>SUM(C135)</f>
        <v>20364</v>
      </c>
      <c r="D134" s="264">
        <f>SUM(D135)</f>
        <v>0</v>
      </c>
      <c r="E134" s="264">
        <f>SUM(E135)</f>
        <v>5000</v>
      </c>
      <c r="F134" s="309">
        <f t="shared" si="9"/>
        <v>24.55313297976822</v>
      </c>
      <c r="G134" s="265" t="s">
        <v>225</v>
      </c>
    </row>
    <row r="135" spans="1:7" ht="15" customHeight="1">
      <c r="A135" s="349">
        <v>383</v>
      </c>
      <c r="B135" s="345" t="s">
        <v>239</v>
      </c>
      <c r="C135" s="264">
        <f>SUM(C136:C139)</f>
        <v>20364</v>
      </c>
      <c r="D135" s="264">
        <f>SUM(D136:D139)</f>
        <v>0</v>
      </c>
      <c r="E135" s="264">
        <f>SUM(E136:E139)</f>
        <v>5000</v>
      </c>
      <c r="F135" s="309">
        <f t="shared" si="9"/>
        <v>24.55313297976822</v>
      </c>
      <c r="G135" s="265" t="s">
        <v>225</v>
      </c>
    </row>
    <row r="136" spans="1:7" ht="15" customHeight="1">
      <c r="A136" s="396">
        <v>3831</v>
      </c>
      <c r="B136" s="347" t="s">
        <v>139</v>
      </c>
      <c r="C136" s="269"/>
      <c r="D136" s="373"/>
      <c r="E136" s="269"/>
      <c r="F136" s="309"/>
      <c r="G136" s="271"/>
    </row>
    <row r="137" spans="1:7" ht="15" customHeight="1">
      <c r="A137" s="396">
        <v>3832</v>
      </c>
      <c r="B137" s="397" t="s">
        <v>284</v>
      </c>
      <c r="C137" s="269"/>
      <c r="D137" s="373"/>
      <c r="E137" s="269"/>
      <c r="F137" s="309"/>
      <c r="G137" s="271"/>
    </row>
    <row r="138" spans="1:7" ht="15" customHeight="1">
      <c r="A138" s="396">
        <v>3834</v>
      </c>
      <c r="B138" s="397" t="s">
        <v>285</v>
      </c>
      <c r="C138" s="269">
        <v>4874</v>
      </c>
      <c r="D138" s="373"/>
      <c r="E138" s="269"/>
      <c r="F138" s="312">
        <f t="shared" si="9"/>
        <v>0</v>
      </c>
      <c r="G138" s="271"/>
    </row>
    <row r="139" spans="1:7" ht="15" customHeight="1">
      <c r="A139" s="396">
        <v>3835</v>
      </c>
      <c r="B139" s="347" t="s">
        <v>183</v>
      </c>
      <c r="C139" s="269">
        <v>15490</v>
      </c>
      <c r="D139" s="373"/>
      <c r="E139" s="269">
        <v>5000</v>
      </c>
      <c r="F139" s="312">
        <f t="shared" si="9"/>
        <v>32.278889606197545</v>
      </c>
      <c r="G139" s="271"/>
    </row>
    <row r="140" spans="1:7" ht="15" customHeight="1">
      <c r="A140" s="277"/>
      <c r="B140" s="281"/>
      <c r="C140" s="269"/>
      <c r="D140" s="373"/>
      <c r="E140" s="269"/>
      <c r="F140" s="309"/>
      <c r="G140" s="271"/>
    </row>
    <row r="141" spans="1:7" ht="25.5" customHeight="1">
      <c r="A141" s="262" t="s">
        <v>258</v>
      </c>
      <c r="B141" s="285" t="s">
        <v>162</v>
      </c>
      <c r="C141" s="264">
        <f aca="true" t="shared" si="11" ref="C141:E143">C142</f>
        <v>733303361</v>
      </c>
      <c r="D141" s="372">
        <f t="shared" si="11"/>
        <v>1472000000</v>
      </c>
      <c r="E141" s="264">
        <f t="shared" si="11"/>
        <v>748524039</v>
      </c>
      <c r="F141" s="265">
        <f t="shared" si="9"/>
        <v>102.07563183390347</v>
      </c>
      <c r="G141" s="265">
        <f t="shared" si="10"/>
        <v>50.850817866847834</v>
      </c>
    </row>
    <row r="142" spans="1:7" ht="25.5" customHeight="1">
      <c r="A142" s="266">
        <v>37</v>
      </c>
      <c r="B142" s="266" t="s">
        <v>124</v>
      </c>
      <c r="C142" s="264">
        <f t="shared" si="11"/>
        <v>733303361</v>
      </c>
      <c r="D142" s="372">
        <f t="shared" si="11"/>
        <v>1472000000</v>
      </c>
      <c r="E142" s="264">
        <f t="shared" si="11"/>
        <v>748524039</v>
      </c>
      <c r="F142" s="265">
        <f t="shared" si="9"/>
        <v>102.07563183390347</v>
      </c>
      <c r="G142" s="265">
        <f t="shared" si="10"/>
        <v>50.850817866847834</v>
      </c>
    </row>
    <row r="143" spans="1:7" ht="25.5" customHeight="1">
      <c r="A143" s="266">
        <v>371</v>
      </c>
      <c r="B143" s="266" t="s">
        <v>121</v>
      </c>
      <c r="C143" s="264">
        <f t="shared" si="11"/>
        <v>733303361</v>
      </c>
      <c r="D143" s="372">
        <f t="shared" si="11"/>
        <v>1472000000</v>
      </c>
      <c r="E143" s="264">
        <f t="shared" si="11"/>
        <v>748524039</v>
      </c>
      <c r="F143" s="265">
        <f t="shared" si="9"/>
        <v>102.07563183390347</v>
      </c>
      <c r="G143" s="265">
        <f t="shared" si="10"/>
        <v>50.850817866847834</v>
      </c>
    </row>
    <row r="144" spans="1:7" ht="25.5" customHeight="1">
      <c r="A144" s="203" t="s">
        <v>122</v>
      </c>
      <c r="B144" s="203" t="s">
        <v>144</v>
      </c>
      <c r="C144" s="268">
        <v>733303361</v>
      </c>
      <c r="D144" s="412">
        <v>1472000000</v>
      </c>
      <c r="E144" s="268">
        <v>748524039</v>
      </c>
      <c r="F144" s="312">
        <f t="shared" si="9"/>
        <v>102.07563183390347</v>
      </c>
      <c r="G144" s="274">
        <f t="shared" si="10"/>
        <v>50.850817866847834</v>
      </c>
    </row>
    <row r="145" spans="1:7" ht="15" customHeight="1">
      <c r="A145" s="209"/>
      <c r="B145" s="209"/>
      <c r="C145" s="268"/>
      <c r="D145" s="373"/>
      <c r="E145" s="268"/>
      <c r="F145" s="312"/>
      <c r="G145" s="271"/>
    </row>
    <row r="146" spans="1:7" ht="25.5" customHeight="1">
      <c r="A146" s="262" t="s">
        <v>259</v>
      </c>
      <c r="B146" s="266" t="s">
        <v>125</v>
      </c>
      <c r="C146" s="208">
        <f aca="true" t="shared" si="12" ref="C146:E148">C147</f>
        <v>5360500</v>
      </c>
      <c r="D146" s="372">
        <f t="shared" si="12"/>
        <v>11500000</v>
      </c>
      <c r="E146" s="208">
        <f t="shared" si="12"/>
        <v>5212409</v>
      </c>
      <c r="F146" s="309">
        <f t="shared" si="9"/>
        <v>97.23736591735846</v>
      </c>
      <c r="G146" s="265">
        <f t="shared" si="10"/>
        <v>45.325295652173914</v>
      </c>
    </row>
    <row r="147" spans="1:7" ht="25.5" customHeight="1">
      <c r="A147" s="266">
        <v>37</v>
      </c>
      <c r="B147" s="266" t="s">
        <v>124</v>
      </c>
      <c r="C147" s="208">
        <f t="shared" si="12"/>
        <v>5360500</v>
      </c>
      <c r="D147" s="372">
        <f t="shared" si="12"/>
        <v>11500000</v>
      </c>
      <c r="E147" s="208">
        <f t="shared" si="12"/>
        <v>5212409</v>
      </c>
      <c r="F147" s="309">
        <f t="shared" si="9"/>
        <v>97.23736591735846</v>
      </c>
      <c r="G147" s="265">
        <f t="shared" si="10"/>
        <v>45.325295652173914</v>
      </c>
    </row>
    <row r="148" spans="1:7" ht="25.5" customHeight="1">
      <c r="A148" s="266">
        <v>371</v>
      </c>
      <c r="B148" s="266" t="s">
        <v>121</v>
      </c>
      <c r="C148" s="208">
        <f t="shared" si="12"/>
        <v>5360500</v>
      </c>
      <c r="D148" s="372">
        <f t="shared" si="12"/>
        <v>11500000</v>
      </c>
      <c r="E148" s="208">
        <f t="shared" si="12"/>
        <v>5212409</v>
      </c>
      <c r="F148" s="309">
        <f t="shared" si="9"/>
        <v>97.23736591735846</v>
      </c>
      <c r="G148" s="265">
        <f t="shared" si="10"/>
        <v>45.325295652173914</v>
      </c>
    </row>
    <row r="149" spans="1:7" ht="25.5" customHeight="1">
      <c r="A149" s="267" t="s">
        <v>122</v>
      </c>
      <c r="B149" s="203" t="s">
        <v>144</v>
      </c>
      <c r="C149" s="268">
        <v>5360500</v>
      </c>
      <c r="D149" s="412">
        <v>11500000</v>
      </c>
      <c r="E149" s="268">
        <v>5212409</v>
      </c>
      <c r="F149" s="312">
        <f t="shared" si="9"/>
        <v>97.23736591735846</v>
      </c>
      <c r="G149" s="274">
        <f t="shared" si="10"/>
        <v>45.325295652173914</v>
      </c>
    </row>
    <row r="150" spans="1:7" ht="15" customHeight="1">
      <c r="A150" s="209"/>
      <c r="B150" s="209"/>
      <c r="C150" s="268"/>
      <c r="D150" s="373"/>
      <c r="E150" s="268"/>
      <c r="F150" s="312"/>
      <c r="G150" s="271"/>
    </row>
    <row r="151" spans="1:7" ht="25.5" customHeight="1">
      <c r="A151" s="262" t="s">
        <v>260</v>
      </c>
      <c r="B151" s="266" t="s">
        <v>161</v>
      </c>
      <c r="C151" s="208">
        <f aca="true" t="shared" si="13" ref="C151:E153">C152</f>
        <v>575837399</v>
      </c>
      <c r="D151" s="372">
        <f t="shared" si="13"/>
        <v>1206400000</v>
      </c>
      <c r="E151" s="208">
        <f t="shared" si="13"/>
        <v>611632247</v>
      </c>
      <c r="F151" s="309">
        <f t="shared" si="9"/>
        <v>106.216138108112</v>
      </c>
      <c r="G151" s="265">
        <f t="shared" si="10"/>
        <v>50.69895946618037</v>
      </c>
    </row>
    <row r="152" spans="1:7" ht="25.5" customHeight="1">
      <c r="A152" s="266">
        <v>37</v>
      </c>
      <c r="B152" s="266" t="s">
        <v>124</v>
      </c>
      <c r="C152" s="208">
        <f t="shared" si="13"/>
        <v>575837399</v>
      </c>
      <c r="D152" s="372">
        <f t="shared" si="13"/>
        <v>1206400000</v>
      </c>
      <c r="E152" s="208">
        <f t="shared" si="13"/>
        <v>611632247</v>
      </c>
      <c r="F152" s="309">
        <f t="shared" si="9"/>
        <v>106.216138108112</v>
      </c>
      <c r="G152" s="265">
        <f t="shared" si="10"/>
        <v>50.69895946618037</v>
      </c>
    </row>
    <row r="153" spans="1:7" ht="25.5" customHeight="1">
      <c r="A153" s="266">
        <v>371</v>
      </c>
      <c r="B153" s="266" t="s">
        <v>121</v>
      </c>
      <c r="C153" s="208">
        <f t="shared" si="13"/>
        <v>575837399</v>
      </c>
      <c r="D153" s="372">
        <f t="shared" si="13"/>
        <v>1206400000</v>
      </c>
      <c r="E153" s="208">
        <f t="shared" si="13"/>
        <v>611632247</v>
      </c>
      <c r="F153" s="309">
        <f t="shared" si="9"/>
        <v>106.216138108112</v>
      </c>
      <c r="G153" s="265">
        <f t="shared" si="10"/>
        <v>50.69895946618037</v>
      </c>
    </row>
    <row r="154" spans="1:7" ht="25.5" customHeight="1">
      <c r="A154" s="267" t="s">
        <v>122</v>
      </c>
      <c r="B154" s="203" t="s">
        <v>144</v>
      </c>
      <c r="C154" s="268">
        <v>575837399</v>
      </c>
      <c r="D154" s="412">
        <v>1206400000</v>
      </c>
      <c r="E154" s="268">
        <v>611632247</v>
      </c>
      <c r="F154" s="312">
        <f t="shared" si="9"/>
        <v>106.216138108112</v>
      </c>
      <c r="G154" s="274">
        <f t="shared" si="10"/>
        <v>50.69895946618037</v>
      </c>
    </row>
    <row r="155" spans="1:7" ht="15" customHeight="1">
      <c r="A155" s="267"/>
      <c r="B155" s="203"/>
      <c r="C155" s="395"/>
      <c r="D155" s="373"/>
      <c r="E155" s="395"/>
      <c r="F155" s="399"/>
      <c r="G155" s="271"/>
    </row>
    <row r="156" spans="1:7" ht="25.5" customHeight="1">
      <c r="A156" s="262" t="s">
        <v>261</v>
      </c>
      <c r="B156" s="266" t="s">
        <v>127</v>
      </c>
      <c r="C156" s="208">
        <f aca="true" t="shared" si="14" ref="C156:E158">C157</f>
        <v>77054481</v>
      </c>
      <c r="D156" s="372">
        <f t="shared" si="14"/>
        <v>163176000</v>
      </c>
      <c r="E156" s="208">
        <f t="shared" si="14"/>
        <v>79555439</v>
      </c>
      <c r="F156" s="309">
        <f aca="true" t="shared" si="15" ref="F156:F227">E156/C156*100</f>
        <v>103.24570092166347</v>
      </c>
      <c r="G156" s="265">
        <f aca="true" t="shared" si="16" ref="G156:G227">E156/D156*100</f>
        <v>48.75437503064176</v>
      </c>
    </row>
    <row r="157" spans="1:7" ht="25.5" customHeight="1">
      <c r="A157" s="266">
        <v>37</v>
      </c>
      <c r="B157" s="266" t="s">
        <v>124</v>
      </c>
      <c r="C157" s="208">
        <f t="shared" si="14"/>
        <v>77054481</v>
      </c>
      <c r="D157" s="372">
        <f t="shared" si="14"/>
        <v>163176000</v>
      </c>
      <c r="E157" s="208">
        <f t="shared" si="14"/>
        <v>79555439</v>
      </c>
      <c r="F157" s="309">
        <f t="shared" si="15"/>
        <v>103.24570092166347</v>
      </c>
      <c r="G157" s="265">
        <f t="shared" si="16"/>
        <v>48.75437503064176</v>
      </c>
    </row>
    <row r="158" spans="1:7" ht="25.5" customHeight="1">
      <c r="A158" s="266">
        <v>371</v>
      </c>
      <c r="B158" s="266" t="s">
        <v>121</v>
      </c>
      <c r="C158" s="208">
        <f t="shared" si="14"/>
        <v>77054481</v>
      </c>
      <c r="D158" s="372">
        <f t="shared" si="14"/>
        <v>163176000</v>
      </c>
      <c r="E158" s="208">
        <f t="shared" si="14"/>
        <v>79555439</v>
      </c>
      <c r="F158" s="309">
        <f t="shared" si="15"/>
        <v>103.24570092166347</v>
      </c>
      <c r="G158" s="265">
        <f t="shared" si="16"/>
        <v>48.75437503064176</v>
      </c>
    </row>
    <row r="159" spans="1:7" ht="25.5" customHeight="1">
      <c r="A159" s="203" t="s">
        <v>122</v>
      </c>
      <c r="B159" s="203" t="s">
        <v>144</v>
      </c>
      <c r="C159" s="268">
        <v>77054481</v>
      </c>
      <c r="D159" s="412">
        <v>163176000</v>
      </c>
      <c r="E159" s="268">
        <v>79555439</v>
      </c>
      <c r="F159" s="312">
        <f t="shared" si="15"/>
        <v>103.24570092166347</v>
      </c>
      <c r="G159" s="274">
        <f t="shared" si="16"/>
        <v>48.75437503064176</v>
      </c>
    </row>
    <row r="160" spans="1:7" ht="15" customHeight="1">
      <c r="A160" s="209"/>
      <c r="B160" s="209"/>
      <c r="C160" s="395"/>
      <c r="D160" s="373"/>
      <c r="E160" s="395"/>
      <c r="F160" s="399"/>
      <c r="G160" s="271"/>
    </row>
    <row r="161" spans="1:7" ht="25.5" customHeight="1">
      <c r="A161" s="262" t="s">
        <v>262</v>
      </c>
      <c r="B161" s="266" t="s">
        <v>129</v>
      </c>
      <c r="C161" s="208">
        <f aca="true" t="shared" si="17" ref="C161:E163">C162</f>
        <v>2382013</v>
      </c>
      <c r="D161" s="372">
        <f t="shared" si="17"/>
        <v>3220000</v>
      </c>
      <c r="E161" s="208">
        <f t="shared" si="17"/>
        <v>2121661</v>
      </c>
      <c r="F161" s="309">
        <f t="shared" si="15"/>
        <v>89.07008484000717</v>
      </c>
      <c r="G161" s="265">
        <f t="shared" si="16"/>
        <v>65.89009316770186</v>
      </c>
    </row>
    <row r="162" spans="1:7" ht="25.5" customHeight="1">
      <c r="A162" s="266">
        <v>37</v>
      </c>
      <c r="B162" s="266" t="s">
        <v>124</v>
      </c>
      <c r="C162" s="208">
        <f t="shared" si="17"/>
        <v>2382013</v>
      </c>
      <c r="D162" s="372">
        <f t="shared" si="17"/>
        <v>3220000</v>
      </c>
      <c r="E162" s="208">
        <f t="shared" si="17"/>
        <v>2121661</v>
      </c>
      <c r="F162" s="309">
        <f t="shared" si="15"/>
        <v>89.07008484000717</v>
      </c>
      <c r="G162" s="265">
        <f t="shared" si="16"/>
        <v>65.89009316770186</v>
      </c>
    </row>
    <row r="163" spans="1:7" ht="25.5" customHeight="1">
      <c r="A163" s="266">
        <v>371</v>
      </c>
      <c r="B163" s="266" t="s">
        <v>121</v>
      </c>
      <c r="C163" s="208">
        <f t="shared" si="17"/>
        <v>2382013</v>
      </c>
      <c r="D163" s="372">
        <f t="shared" si="17"/>
        <v>3220000</v>
      </c>
      <c r="E163" s="208">
        <f t="shared" si="17"/>
        <v>2121661</v>
      </c>
      <c r="F163" s="309">
        <f t="shared" si="15"/>
        <v>89.07008484000717</v>
      </c>
      <c r="G163" s="265">
        <f t="shared" si="16"/>
        <v>65.89009316770186</v>
      </c>
    </row>
    <row r="164" spans="1:7" ht="25.5" customHeight="1">
      <c r="A164" s="267" t="s">
        <v>122</v>
      </c>
      <c r="B164" s="203" t="s">
        <v>144</v>
      </c>
      <c r="C164" s="268">
        <v>2382013</v>
      </c>
      <c r="D164" s="412">
        <v>3220000</v>
      </c>
      <c r="E164" s="268">
        <v>2121661</v>
      </c>
      <c r="F164" s="312">
        <f t="shared" si="15"/>
        <v>89.07008484000717</v>
      </c>
      <c r="G164" s="274">
        <f t="shared" si="16"/>
        <v>65.89009316770186</v>
      </c>
    </row>
    <row r="165" spans="1:7" ht="15" customHeight="1">
      <c r="A165" s="209"/>
      <c r="B165" s="209"/>
      <c r="C165" s="395"/>
      <c r="D165" s="373"/>
      <c r="E165" s="395"/>
      <c r="F165" s="399"/>
      <c r="G165" s="265"/>
    </row>
    <row r="166" spans="1:7" ht="27.75" customHeight="1">
      <c r="A166" s="207" t="s">
        <v>241</v>
      </c>
      <c r="B166" s="266" t="s">
        <v>242</v>
      </c>
      <c r="C166" s="208">
        <f>C167</f>
        <v>15826002</v>
      </c>
      <c r="D166" s="372">
        <f>SUM(D167)</f>
        <v>30000000</v>
      </c>
      <c r="E166" s="208">
        <f>E167</f>
        <v>14617821</v>
      </c>
      <c r="F166" s="309">
        <f t="shared" si="15"/>
        <v>92.36584830458129</v>
      </c>
      <c r="G166" s="265">
        <f t="shared" si="16"/>
        <v>48.72607</v>
      </c>
    </row>
    <row r="167" spans="1:7" ht="27.75" customHeight="1">
      <c r="A167" s="266">
        <v>37</v>
      </c>
      <c r="B167" s="266" t="s">
        <v>124</v>
      </c>
      <c r="C167" s="208">
        <f>C168</f>
        <v>15826002</v>
      </c>
      <c r="D167" s="372">
        <f>SUM(D168)</f>
        <v>30000000</v>
      </c>
      <c r="E167" s="208">
        <f>E168</f>
        <v>14617821</v>
      </c>
      <c r="F167" s="309">
        <f t="shared" si="15"/>
        <v>92.36584830458129</v>
      </c>
      <c r="G167" s="265">
        <f t="shared" si="16"/>
        <v>48.72607</v>
      </c>
    </row>
    <row r="168" spans="1:7" ht="24.75" customHeight="1">
      <c r="A168" s="266">
        <v>371</v>
      </c>
      <c r="B168" s="266" t="s">
        <v>121</v>
      </c>
      <c r="C168" s="208">
        <f>SUM(C169)</f>
        <v>15826002</v>
      </c>
      <c r="D168" s="372">
        <f>SUM(D169)</f>
        <v>30000000</v>
      </c>
      <c r="E168" s="208">
        <f>SUM(E169)</f>
        <v>14617821</v>
      </c>
      <c r="F168" s="309">
        <f t="shared" si="15"/>
        <v>92.36584830458129</v>
      </c>
      <c r="G168" s="265">
        <f t="shared" si="16"/>
        <v>48.72607</v>
      </c>
    </row>
    <row r="169" spans="1:7" ht="27" customHeight="1">
      <c r="A169" s="267" t="s">
        <v>122</v>
      </c>
      <c r="B169" s="203" t="s">
        <v>144</v>
      </c>
      <c r="C169" s="268">
        <v>15826002</v>
      </c>
      <c r="D169" s="412">
        <v>30000000</v>
      </c>
      <c r="E169" s="268">
        <v>14617821</v>
      </c>
      <c r="F169" s="312">
        <f t="shared" si="15"/>
        <v>92.36584830458129</v>
      </c>
      <c r="G169" s="274">
        <f t="shared" si="16"/>
        <v>48.72607</v>
      </c>
    </row>
    <row r="170" spans="1:7" ht="15" customHeight="1">
      <c r="A170" s="209"/>
      <c r="B170" s="209"/>
      <c r="C170" s="395"/>
      <c r="D170" s="373"/>
      <c r="E170" s="395"/>
      <c r="F170" s="399"/>
      <c r="G170" s="271"/>
    </row>
    <row r="171" spans="1:7" ht="25.5" customHeight="1">
      <c r="A171" s="262" t="s">
        <v>263</v>
      </c>
      <c r="B171" s="266" t="s">
        <v>130</v>
      </c>
      <c r="C171" s="208">
        <f aca="true" t="shared" si="18" ref="C171:E173">C172</f>
        <v>1056049</v>
      </c>
      <c r="D171" s="372">
        <f t="shared" si="18"/>
        <v>276000</v>
      </c>
      <c r="E171" s="208">
        <f t="shared" si="18"/>
        <v>191734</v>
      </c>
      <c r="F171" s="309">
        <f t="shared" si="15"/>
        <v>18.155786331884222</v>
      </c>
      <c r="G171" s="265">
        <f t="shared" si="16"/>
        <v>69.46884057971015</v>
      </c>
    </row>
    <row r="172" spans="1:7" ht="25.5" customHeight="1">
      <c r="A172" s="266">
        <v>37</v>
      </c>
      <c r="B172" s="266" t="s">
        <v>124</v>
      </c>
      <c r="C172" s="208">
        <f t="shared" si="18"/>
        <v>1056049</v>
      </c>
      <c r="D172" s="372">
        <f t="shared" si="18"/>
        <v>276000</v>
      </c>
      <c r="E172" s="208">
        <f t="shared" si="18"/>
        <v>191734</v>
      </c>
      <c r="F172" s="309">
        <f t="shared" si="15"/>
        <v>18.155786331884222</v>
      </c>
      <c r="G172" s="265">
        <f t="shared" si="16"/>
        <v>69.46884057971015</v>
      </c>
    </row>
    <row r="173" spans="1:7" ht="25.5" customHeight="1">
      <c r="A173" s="266">
        <v>371</v>
      </c>
      <c r="B173" s="266" t="s">
        <v>121</v>
      </c>
      <c r="C173" s="208">
        <f t="shared" si="18"/>
        <v>1056049</v>
      </c>
      <c r="D173" s="372">
        <f t="shared" si="18"/>
        <v>276000</v>
      </c>
      <c r="E173" s="208">
        <f t="shared" si="18"/>
        <v>191734</v>
      </c>
      <c r="F173" s="309">
        <f t="shared" si="15"/>
        <v>18.155786331884222</v>
      </c>
      <c r="G173" s="265">
        <f t="shared" si="16"/>
        <v>69.46884057971015</v>
      </c>
    </row>
    <row r="174" spans="1:7" ht="25.5" customHeight="1">
      <c r="A174" s="267" t="s">
        <v>122</v>
      </c>
      <c r="B174" s="203" t="s">
        <v>144</v>
      </c>
      <c r="C174" s="268">
        <v>1056049</v>
      </c>
      <c r="D174" s="412">
        <v>276000</v>
      </c>
      <c r="E174" s="268">
        <v>191734</v>
      </c>
      <c r="F174" s="271">
        <f t="shared" si="15"/>
        <v>18.155786331884222</v>
      </c>
      <c r="G174" s="274">
        <f t="shared" si="16"/>
        <v>69.46884057971015</v>
      </c>
    </row>
    <row r="175" spans="1:7" ht="15" customHeight="1">
      <c r="A175" s="267"/>
      <c r="B175" s="203"/>
      <c r="C175" s="268"/>
      <c r="D175" s="373"/>
      <c r="E175" s="268"/>
      <c r="F175" s="271"/>
      <c r="G175" s="274"/>
    </row>
    <row r="176" spans="1:7" ht="31.5" customHeight="1">
      <c r="A176" s="262" t="s">
        <v>264</v>
      </c>
      <c r="B176" s="340" t="s">
        <v>198</v>
      </c>
      <c r="C176" s="208">
        <f aca="true" t="shared" si="19" ref="C176:E177">C177</f>
        <v>47110123</v>
      </c>
      <c r="D176" s="372">
        <f t="shared" si="19"/>
        <v>87400000</v>
      </c>
      <c r="E176" s="208">
        <f t="shared" si="19"/>
        <v>49281413</v>
      </c>
      <c r="F176" s="265">
        <f t="shared" si="15"/>
        <v>104.60896695175259</v>
      </c>
      <c r="G176" s="265">
        <f t="shared" si="16"/>
        <v>56.38605606407323</v>
      </c>
    </row>
    <row r="177" spans="1:7" ht="25.5" customHeight="1">
      <c r="A177" s="266">
        <v>37</v>
      </c>
      <c r="B177" s="266" t="s">
        <v>124</v>
      </c>
      <c r="C177" s="208">
        <f t="shared" si="19"/>
        <v>47110123</v>
      </c>
      <c r="D177" s="372">
        <f t="shared" si="19"/>
        <v>87400000</v>
      </c>
      <c r="E177" s="208">
        <f t="shared" si="19"/>
        <v>49281413</v>
      </c>
      <c r="F177" s="265">
        <f t="shared" si="15"/>
        <v>104.60896695175259</v>
      </c>
      <c r="G177" s="265">
        <f t="shared" si="16"/>
        <v>56.38605606407323</v>
      </c>
    </row>
    <row r="178" spans="1:7" ht="25.5" customHeight="1">
      <c r="A178" s="266">
        <v>371</v>
      </c>
      <c r="B178" s="266" t="s">
        <v>121</v>
      </c>
      <c r="C178" s="208">
        <f>SUM(C179:C181)</f>
        <v>47110123</v>
      </c>
      <c r="D178" s="372">
        <f>SUM(D179:D181)</f>
        <v>87400000</v>
      </c>
      <c r="E178" s="208">
        <f>SUM(E179:E181)</f>
        <v>49281413</v>
      </c>
      <c r="F178" s="265">
        <f t="shared" si="15"/>
        <v>104.60896695175259</v>
      </c>
      <c r="G178" s="265">
        <f t="shared" si="16"/>
        <v>56.38605606407323</v>
      </c>
    </row>
    <row r="179" spans="1:7" ht="25.5" customHeight="1">
      <c r="A179" s="276">
        <v>3711</v>
      </c>
      <c r="B179" s="203" t="s">
        <v>144</v>
      </c>
      <c r="C179" s="268">
        <v>4790391</v>
      </c>
      <c r="D179" s="412">
        <v>8832000</v>
      </c>
      <c r="E179" s="268">
        <v>5909028</v>
      </c>
      <c r="F179" s="271">
        <f t="shared" si="15"/>
        <v>123.35168465371615</v>
      </c>
      <c r="G179" s="274">
        <f t="shared" si="16"/>
        <v>66.9047554347826</v>
      </c>
    </row>
    <row r="180" spans="1:7" ht="25.5" customHeight="1">
      <c r="A180" s="267" t="s">
        <v>128</v>
      </c>
      <c r="B180" s="203" t="s">
        <v>143</v>
      </c>
      <c r="C180" s="268">
        <v>26877089</v>
      </c>
      <c r="D180" s="412">
        <v>48208000</v>
      </c>
      <c r="E180" s="268">
        <v>26742983</v>
      </c>
      <c r="F180" s="271">
        <f t="shared" si="15"/>
        <v>99.50103971453159</v>
      </c>
      <c r="G180" s="274">
        <f t="shared" si="16"/>
        <v>55.4741598904746</v>
      </c>
    </row>
    <row r="181" spans="1:7" ht="25.5" customHeight="1">
      <c r="A181" s="329">
        <v>3714</v>
      </c>
      <c r="B181" s="287" t="s">
        <v>142</v>
      </c>
      <c r="C181" s="318">
        <v>15442643</v>
      </c>
      <c r="D181" s="413">
        <v>30360000</v>
      </c>
      <c r="E181" s="318">
        <v>16629402</v>
      </c>
      <c r="F181" s="279">
        <f t="shared" si="15"/>
        <v>107.68494745361919</v>
      </c>
      <c r="G181" s="288">
        <f t="shared" si="16"/>
        <v>54.77405138339921</v>
      </c>
    </row>
    <row r="182" spans="1:7" ht="15" customHeight="1">
      <c r="A182" s="209"/>
      <c r="B182" s="205"/>
      <c r="C182" s="395"/>
      <c r="D182" s="373"/>
      <c r="E182" s="395"/>
      <c r="F182" s="271"/>
      <c r="G182" s="271"/>
    </row>
    <row r="183" spans="1:7" ht="25.5" customHeight="1">
      <c r="A183" s="262" t="s">
        <v>265</v>
      </c>
      <c r="B183" s="286" t="s">
        <v>163</v>
      </c>
      <c r="C183" s="208">
        <f aca="true" t="shared" si="20" ref="C183:E184">C184</f>
        <v>76778569</v>
      </c>
      <c r="D183" s="372">
        <f t="shared" si="20"/>
        <v>179400000</v>
      </c>
      <c r="E183" s="208">
        <f t="shared" si="20"/>
        <v>76675527</v>
      </c>
      <c r="F183" s="265">
        <f t="shared" si="15"/>
        <v>99.86579327885103</v>
      </c>
      <c r="G183" s="265">
        <f t="shared" si="16"/>
        <v>42.73998160535117</v>
      </c>
    </row>
    <row r="184" spans="1:7" ht="25.5" customHeight="1">
      <c r="A184" s="266">
        <v>37</v>
      </c>
      <c r="B184" s="266" t="s">
        <v>124</v>
      </c>
      <c r="C184" s="208">
        <f t="shared" si="20"/>
        <v>76778569</v>
      </c>
      <c r="D184" s="372">
        <f t="shared" si="20"/>
        <v>179400000</v>
      </c>
      <c r="E184" s="208">
        <f t="shared" si="20"/>
        <v>76675527</v>
      </c>
      <c r="F184" s="265">
        <f t="shared" si="15"/>
        <v>99.86579327885103</v>
      </c>
      <c r="G184" s="265">
        <f t="shared" si="16"/>
        <v>42.73998160535117</v>
      </c>
    </row>
    <row r="185" spans="1:7" ht="25.5" customHeight="1">
      <c r="A185" s="266">
        <v>371</v>
      </c>
      <c r="B185" s="266" t="s">
        <v>121</v>
      </c>
      <c r="C185" s="208">
        <f>SUM(C186)</f>
        <v>76778569</v>
      </c>
      <c r="D185" s="372">
        <f>SUM(D186)</f>
        <v>179400000</v>
      </c>
      <c r="E185" s="208">
        <f>SUM(E186)</f>
        <v>76675527</v>
      </c>
      <c r="F185" s="265">
        <f t="shared" si="15"/>
        <v>99.86579327885103</v>
      </c>
      <c r="G185" s="265">
        <f t="shared" si="16"/>
        <v>42.73998160535117</v>
      </c>
    </row>
    <row r="186" spans="1:7" ht="25.5" customHeight="1">
      <c r="A186" s="267" t="s">
        <v>122</v>
      </c>
      <c r="B186" s="203" t="s">
        <v>144</v>
      </c>
      <c r="C186" s="268">
        <v>76778569</v>
      </c>
      <c r="D186" s="412">
        <v>179400000</v>
      </c>
      <c r="E186" s="268">
        <v>76675527</v>
      </c>
      <c r="F186" s="271">
        <f t="shared" si="15"/>
        <v>99.86579327885103</v>
      </c>
      <c r="G186" s="274">
        <f t="shared" si="16"/>
        <v>42.73998160535117</v>
      </c>
    </row>
    <row r="187" spans="1:7" ht="15" customHeight="1">
      <c r="A187" s="209"/>
      <c r="B187" s="205"/>
      <c r="C187" s="395"/>
      <c r="D187" s="373"/>
      <c r="E187" s="395"/>
      <c r="F187" s="271"/>
      <c r="G187" s="271"/>
    </row>
    <row r="188" spans="1:7" ht="18" customHeight="1">
      <c r="A188" s="262" t="s">
        <v>266</v>
      </c>
      <c r="B188" s="286" t="s">
        <v>138</v>
      </c>
      <c r="C188" s="208">
        <f>C189+C193</f>
        <v>3004487</v>
      </c>
      <c r="D188" s="372">
        <f>D189+D192</f>
        <v>10120000</v>
      </c>
      <c r="E188" s="208">
        <f>E189+E193</f>
        <v>2406726</v>
      </c>
      <c r="F188" s="265">
        <f t="shared" si="15"/>
        <v>80.1043905332258</v>
      </c>
      <c r="G188" s="265">
        <f t="shared" si="16"/>
        <v>23.78187747035573</v>
      </c>
    </row>
    <row r="189" spans="1:7" ht="18" customHeight="1">
      <c r="A189" s="266">
        <v>38</v>
      </c>
      <c r="B189" s="266" t="s">
        <v>238</v>
      </c>
      <c r="C189" s="208">
        <f>C190</f>
        <v>3004487</v>
      </c>
      <c r="D189" s="372">
        <f>D190</f>
        <v>10120000</v>
      </c>
      <c r="E189" s="208">
        <f>E190</f>
        <v>2406726</v>
      </c>
      <c r="F189" s="265">
        <f t="shared" si="15"/>
        <v>80.1043905332258</v>
      </c>
      <c r="G189" s="265">
        <f t="shared" si="16"/>
        <v>23.78187747035573</v>
      </c>
    </row>
    <row r="190" spans="1:7" ht="18" customHeight="1">
      <c r="A190" s="266">
        <v>383</v>
      </c>
      <c r="B190" s="266" t="s">
        <v>240</v>
      </c>
      <c r="C190" s="208">
        <f>SUM(C191:C192)</f>
        <v>3004487</v>
      </c>
      <c r="D190" s="372">
        <f>D191</f>
        <v>10120000</v>
      </c>
      <c r="E190" s="208">
        <f>SUM(E191:E192)</f>
        <v>2406726</v>
      </c>
      <c r="F190" s="265">
        <f t="shared" si="15"/>
        <v>80.1043905332258</v>
      </c>
      <c r="G190" s="265">
        <f t="shared" si="16"/>
        <v>23.78187747035573</v>
      </c>
    </row>
    <row r="191" spans="1:7" ht="18" customHeight="1">
      <c r="A191" s="289">
        <v>3831</v>
      </c>
      <c r="B191" s="203" t="s">
        <v>139</v>
      </c>
      <c r="C191" s="268">
        <v>3004487</v>
      </c>
      <c r="D191" s="412">
        <v>10120000</v>
      </c>
      <c r="E191" s="268">
        <v>2406726</v>
      </c>
      <c r="F191" s="271">
        <f t="shared" si="15"/>
        <v>80.1043905332258</v>
      </c>
      <c r="G191" s="274">
        <f t="shared" si="16"/>
        <v>23.78187747035573</v>
      </c>
    </row>
    <row r="192" spans="1:7" ht="18" customHeight="1" hidden="1">
      <c r="A192" s="330">
        <v>32</v>
      </c>
      <c r="B192" s="262" t="s">
        <v>6</v>
      </c>
      <c r="C192" s="264">
        <f aca="true" t="shared" si="21" ref="C192:E193">SUM(C193)</f>
        <v>0</v>
      </c>
      <c r="D192" s="372">
        <f t="shared" si="21"/>
        <v>0</v>
      </c>
      <c r="E192" s="264">
        <f t="shared" si="21"/>
        <v>0</v>
      </c>
      <c r="F192" s="265" t="s">
        <v>225</v>
      </c>
      <c r="G192" s="265" t="e">
        <f t="shared" si="16"/>
        <v>#DIV/0!</v>
      </c>
    </row>
    <row r="193" spans="1:7" ht="18" customHeight="1" hidden="1">
      <c r="A193" s="330">
        <v>329</v>
      </c>
      <c r="B193" s="207" t="s">
        <v>69</v>
      </c>
      <c r="C193" s="264">
        <f t="shared" si="21"/>
        <v>0</v>
      </c>
      <c r="D193" s="372">
        <f t="shared" si="21"/>
        <v>0</v>
      </c>
      <c r="E193" s="264">
        <f t="shared" si="21"/>
        <v>0</v>
      </c>
      <c r="F193" s="265" t="s">
        <v>225</v>
      </c>
      <c r="G193" s="265" t="e">
        <f t="shared" si="16"/>
        <v>#DIV/0!</v>
      </c>
    </row>
    <row r="194" spans="1:7" ht="24.75" customHeight="1" hidden="1">
      <c r="A194" s="331">
        <v>3291</v>
      </c>
      <c r="B194" s="281" t="s">
        <v>82</v>
      </c>
      <c r="C194" s="269"/>
      <c r="D194" s="373"/>
      <c r="E194" s="269"/>
      <c r="F194" s="271"/>
      <c r="G194" s="274" t="e">
        <f t="shared" si="16"/>
        <v>#DIV/0!</v>
      </c>
    </row>
    <row r="195" spans="1:7" ht="15" customHeight="1">
      <c r="A195" s="331"/>
      <c r="B195" s="205"/>
      <c r="C195" s="269"/>
      <c r="D195" s="373"/>
      <c r="E195" s="269"/>
      <c r="F195" s="271"/>
      <c r="G195" s="271"/>
    </row>
    <row r="196" spans="1:7" ht="18" customHeight="1">
      <c r="A196" s="262" t="s">
        <v>267</v>
      </c>
      <c r="B196" s="263" t="s">
        <v>73</v>
      </c>
      <c r="C196" s="264">
        <f>C197+C201+C213</f>
        <v>3859310</v>
      </c>
      <c r="D196" s="372">
        <f>D197+D201+D213</f>
        <v>111225000</v>
      </c>
      <c r="E196" s="264">
        <f>E197+E201+E213</f>
        <v>14190776</v>
      </c>
      <c r="F196" s="265">
        <f t="shared" si="15"/>
        <v>367.70241312566236</v>
      </c>
      <c r="G196" s="265">
        <f t="shared" si="16"/>
        <v>12.758620813665992</v>
      </c>
    </row>
    <row r="197" spans="1:7" ht="18" customHeight="1">
      <c r="A197" s="262">
        <v>41</v>
      </c>
      <c r="B197" s="263" t="s">
        <v>87</v>
      </c>
      <c r="C197" s="264">
        <f>C198</f>
        <v>544758</v>
      </c>
      <c r="D197" s="372">
        <f>D198</f>
        <v>2000000</v>
      </c>
      <c r="E197" s="264">
        <f>E198</f>
        <v>4615</v>
      </c>
      <c r="F197" s="265">
        <f t="shared" si="15"/>
        <v>0.8471651632467995</v>
      </c>
      <c r="G197" s="265">
        <f t="shared" si="16"/>
        <v>0.23075</v>
      </c>
    </row>
    <row r="198" spans="1:7" ht="18" customHeight="1">
      <c r="A198" s="262">
        <v>412</v>
      </c>
      <c r="B198" s="262" t="s">
        <v>117</v>
      </c>
      <c r="C198" s="264">
        <f>SUM(C199:C200)</f>
        <v>544758</v>
      </c>
      <c r="D198" s="372">
        <f>D200</f>
        <v>2000000</v>
      </c>
      <c r="E198" s="264">
        <f>SUM(E199:E200)</f>
        <v>4615</v>
      </c>
      <c r="F198" s="265">
        <f t="shared" si="15"/>
        <v>0.8471651632467995</v>
      </c>
      <c r="G198" s="265">
        <f t="shared" si="16"/>
        <v>0.23075</v>
      </c>
    </row>
    <row r="199" spans="1:7" ht="18" customHeight="1">
      <c r="A199" s="205">
        <v>4123</v>
      </c>
      <c r="B199" s="205" t="s">
        <v>230</v>
      </c>
      <c r="C199" s="268"/>
      <c r="D199" s="412"/>
      <c r="E199" s="268"/>
      <c r="F199" s="265"/>
      <c r="G199" s="271"/>
    </row>
    <row r="200" spans="1:7" ht="18" customHeight="1">
      <c r="A200" s="205">
        <v>4124</v>
      </c>
      <c r="B200" s="205" t="s">
        <v>180</v>
      </c>
      <c r="C200" s="268">
        <f>498108+46650</f>
        <v>544758</v>
      </c>
      <c r="D200" s="412">
        <v>2000000</v>
      </c>
      <c r="E200" s="268">
        <v>4615</v>
      </c>
      <c r="F200" s="271">
        <f t="shared" si="15"/>
        <v>0.8471651632467995</v>
      </c>
      <c r="G200" s="274">
        <f t="shared" si="16"/>
        <v>0.23075</v>
      </c>
    </row>
    <row r="201" spans="1:7" ht="18" customHeight="1">
      <c r="A201" s="262">
        <v>42</v>
      </c>
      <c r="B201" s="262" t="s">
        <v>18</v>
      </c>
      <c r="C201" s="208">
        <f>C202+C204+C209+C211</f>
        <v>1264170</v>
      </c>
      <c r="D201" s="372">
        <f>D202+D204+D209+D211</f>
        <v>89225000</v>
      </c>
      <c r="E201" s="208">
        <f>E202+E204+E209+E211</f>
        <v>10282914</v>
      </c>
      <c r="F201" s="265">
        <f t="shared" si="15"/>
        <v>813.4122784119224</v>
      </c>
      <c r="G201" s="265">
        <f t="shared" si="16"/>
        <v>11.5247004763239</v>
      </c>
    </row>
    <row r="202" spans="1:7" ht="18" customHeight="1">
      <c r="A202" s="262">
        <v>421</v>
      </c>
      <c r="B202" s="262" t="s">
        <v>19</v>
      </c>
      <c r="C202" s="208">
        <f>C203</f>
        <v>540403</v>
      </c>
      <c r="D202" s="264">
        <f>D203</f>
        <v>66000000</v>
      </c>
      <c r="E202" s="208">
        <f>E203</f>
        <v>746153</v>
      </c>
      <c r="F202" s="265">
        <f t="shared" si="15"/>
        <v>138.0734377862447</v>
      </c>
      <c r="G202" s="265">
        <f t="shared" si="16"/>
        <v>1.1305348484848483</v>
      </c>
    </row>
    <row r="203" spans="1:7" ht="18" customHeight="1">
      <c r="A203" s="205">
        <v>4212</v>
      </c>
      <c r="B203" s="205" t="s">
        <v>118</v>
      </c>
      <c r="C203" s="268">
        <v>540403</v>
      </c>
      <c r="D203" s="412">
        <v>66000000</v>
      </c>
      <c r="E203" s="268">
        <v>746153</v>
      </c>
      <c r="F203" s="271">
        <f t="shared" si="15"/>
        <v>138.0734377862447</v>
      </c>
      <c r="G203" s="274">
        <f t="shared" si="16"/>
        <v>1.1305348484848483</v>
      </c>
    </row>
    <row r="204" spans="1:7" ht="18" customHeight="1">
      <c r="A204" s="262">
        <v>422</v>
      </c>
      <c r="B204" s="262" t="s">
        <v>26</v>
      </c>
      <c r="C204" s="208">
        <f>SUM(C205:C208)</f>
        <v>472015</v>
      </c>
      <c r="D204" s="372">
        <f>SUM(D205:D208)</f>
        <v>16950000</v>
      </c>
      <c r="E204" s="208">
        <f>SUM(E205:E208)</f>
        <v>8943741</v>
      </c>
      <c r="F204" s="265">
        <f t="shared" si="15"/>
        <v>1894.8001652489856</v>
      </c>
      <c r="G204" s="265">
        <f t="shared" si="16"/>
        <v>52.76543362831858</v>
      </c>
    </row>
    <row r="205" spans="1:7" ht="18" customHeight="1">
      <c r="A205" s="332" t="s">
        <v>22</v>
      </c>
      <c r="B205" s="290" t="s">
        <v>23</v>
      </c>
      <c r="C205" s="268">
        <v>371160</v>
      </c>
      <c r="D205" s="412">
        <v>14750000</v>
      </c>
      <c r="E205" s="268">
        <v>8782060</v>
      </c>
      <c r="F205" s="271">
        <f t="shared" si="15"/>
        <v>2366.1116499622804</v>
      </c>
      <c r="G205" s="274">
        <f t="shared" si="16"/>
        <v>59.53938983050847</v>
      </c>
    </row>
    <row r="206" spans="1:7" ht="18" customHeight="1">
      <c r="A206" s="209" t="s">
        <v>24</v>
      </c>
      <c r="B206" s="209" t="s">
        <v>25</v>
      </c>
      <c r="C206" s="268"/>
      <c r="D206" s="412">
        <v>100000</v>
      </c>
      <c r="E206" s="268">
        <v>949</v>
      </c>
      <c r="F206" s="265" t="s">
        <v>225</v>
      </c>
      <c r="G206" s="274">
        <f t="shared" si="16"/>
        <v>0.9490000000000001</v>
      </c>
    </row>
    <row r="207" spans="1:7" ht="18" customHeight="1">
      <c r="A207" s="209">
        <v>4223</v>
      </c>
      <c r="B207" s="205" t="s">
        <v>119</v>
      </c>
      <c r="C207" s="268">
        <v>75486</v>
      </c>
      <c r="D207" s="412">
        <v>2000000</v>
      </c>
      <c r="E207" s="268">
        <v>121880</v>
      </c>
      <c r="F207" s="271">
        <f t="shared" si="15"/>
        <v>161.46040325358345</v>
      </c>
      <c r="G207" s="274">
        <f t="shared" si="16"/>
        <v>6.094</v>
      </c>
    </row>
    <row r="208" spans="1:7" ht="18" customHeight="1">
      <c r="A208" s="209" t="s">
        <v>27</v>
      </c>
      <c r="B208" s="209" t="s">
        <v>1</v>
      </c>
      <c r="C208" s="268">
        <v>25369</v>
      </c>
      <c r="D208" s="412">
        <v>100000</v>
      </c>
      <c r="E208" s="268">
        <v>38852</v>
      </c>
      <c r="F208" s="271">
        <f t="shared" si="15"/>
        <v>153.14754227600616</v>
      </c>
      <c r="G208" s="274">
        <f t="shared" si="16"/>
        <v>38.852</v>
      </c>
    </row>
    <row r="209" spans="1:7" ht="18" customHeight="1">
      <c r="A209" s="207">
        <v>423</v>
      </c>
      <c r="B209" s="207" t="s">
        <v>228</v>
      </c>
      <c r="C209" s="208">
        <f>SUM(C210)</f>
        <v>244882</v>
      </c>
      <c r="D209" s="372">
        <f>SUM(D210)</f>
        <v>1650000</v>
      </c>
      <c r="E209" s="208">
        <f>SUM(E210)</f>
        <v>229282</v>
      </c>
      <c r="F209" s="265">
        <f t="shared" si="15"/>
        <v>93.62958486128012</v>
      </c>
      <c r="G209" s="265">
        <f>E209/D209*100</f>
        <v>13.895878787878788</v>
      </c>
    </row>
    <row r="210" spans="1:7" ht="18" customHeight="1">
      <c r="A210" s="209">
        <v>4231</v>
      </c>
      <c r="B210" s="209" t="s">
        <v>229</v>
      </c>
      <c r="C210" s="268">
        <v>244882</v>
      </c>
      <c r="D210" s="412">
        <v>1650000</v>
      </c>
      <c r="E210" s="268">
        <v>229282</v>
      </c>
      <c r="F210" s="271">
        <f t="shared" si="15"/>
        <v>93.62958486128012</v>
      </c>
      <c r="G210" s="274"/>
    </row>
    <row r="211" spans="1:7" ht="18" customHeight="1">
      <c r="A211" s="262">
        <v>426</v>
      </c>
      <c r="B211" s="262" t="s">
        <v>84</v>
      </c>
      <c r="C211" s="208">
        <f>C212</f>
        <v>6870</v>
      </c>
      <c r="D211" s="372">
        <f>D212</f>
        <v>4625000</v>
      </c>
      <c r="E211" s="208">
        <f>E212</f>
        <v>363738</v>
      </c>
      <c r="F211" s="265">
        <f t="shared" si="15"/>
        <v>5294.585152838428</v>
      </c>
      <c r="G211" s="265">
        <f t="shared" si="16"/>
        <v>7.864605405405406</v>
      </c>
    </row>
    <row r="212" spans="1:7" ht="18" customHeight="1">
      <c r="A212" s="209">
        <v>4262</v>
      </c>
      <c r="B212" s="234" t="s">
        <v>120</v>
      </c>
      <c r="C212" s="268">
        <v>6870</v>
      </c>
      <c r="D212" s="412">
        <v>4625000</v>
      </c>
      <c r="E212" s="268">
        <v>363738</v>
      </c>
      <c r="F212" s="271">
        <f t="shared" si="15"/>
        <v>5294.585152838428</v>
      </c>
      <c r="G212" s="274">
        <f t="shared" si="16"/>
        <v>7.864605405405406</v>
      </c>
    </row>
    <row r="213" spans="1:7" ht="18" customHeight="1">
      <c r="A213" s="262">
        <v>45</v>
      </c>
      <c r="B213" s="291" t="s">
        <v>28</v>
      </c>
      <c r="C213" s="208">
        <f aca="true" t="shared" si="22" ref="C213:E214">C214</f>
        <v>2050382</v>
      </c>
      <c r="D213" s="372">
        <f t="shared" si="22"/>
        <v>20000000</v>
      </c>
      <c r="E213" s="208">
        <f t="shared" si="22"/>
        <v>3903247</v>
      </c>
      <c r="F213" s="265">
        <f t="shared" si="15"/>
        <v>190.36681945120472</v>
      </c>
      <c r="G213" s="265">
        <f t="shared" si="16"/>
        <v>19.516235</v>
      </c>
    </row>
    <row r="214" spans="1:7" ht="18" customHeight="1">
      <c r="A214" s="207">
        <v>451</v>
      </c>
      <c r="B214" s="291" t="s">
        <v>0</v>
      </c>
      <c r="C214" s="208">
        <f t="shared" si="22"/>
        <v>2050382</v>
      </c>
      <c r="D214" s="372">
        <f t="shared" si="22"/>
        <v>20000000</v>
      </c>
      <c r="E214" s="208">
        <f t="shared" si="22"/>
        <v>3903247</v>
      </c>
      <c r="F214" s="265">
        <f t="shared" si="15"/>
        <v>190.36681945120472</v>
      </c>
      <c r="G214" s="265">
        <f t="shared" si="16"/>
        <v>19.516235</v>
      </c>
    </row>
    <row r="215" spans="1:7" ht="18" customHeight="1">
      <c r="A215" s="209">
        <v>4511</v>
      </c>
      <c r="B215" s="234" t="s">
        <v>0</v>
      </c>
      <c r="C215" s="268">
        <v>2050382</v>
      </c>
      <c r="D215" s="412">
        <v>20000000</v>
      </c>
      <c r="E215" s="268">
        <v>3903247</v>
      </c>
      <c r="F215" s="271">
        <f t="shared" si="15"/>
        <v>190.36681945120472</v>
      </c>
      <c r="G215" s="274">
        <f t="shared" si="16"/>
        <v>19.516235</v>
      </c>
    </row>
    <row r="216" spans="1:7" ht="15" customHeight="1">
      <c r="A216" s="209"/>
      <c r="B216" s="209"/>
      <c r="C216" s="269"/>
      <c r="D216" s="373"/>
      <c r="E216" s="269"/>
      <c r="F216" s="271"/>
      <c r="G216" s="271"/>
    </row>
    <row r="217" spans="1:7" ht="18" customHeight="1">
      <c r="A217" s="207">
        <v>6001</v>
      </c>
      <c r="B217" s="292" t="s">
        <v>150</v>
      </c>
      <c r="C217" s="293">
        <f>C218+C224+C278</f>
        <v>572492103</v>
      </c>
      <c r="D217" s="377">
        <f>D218+D224+D278</f>
        <v>1295890000</v>
      </c>
      <c r="E217" s="293">
        <f>E218+E224+E278</f>
        <v>622350006</v>
      </c>
      <c r="F217" s="294">
        <f t="shared" si="15"/>
        <v>108.70892414737816</v>
      </c>
      <c r="G217" s="294">
        <f t="shared" si="16"/>
        <v>48.02490998464376</v>
      </c>
    </row>
    <row r="218" spans="1:7" ht="25.5" customHeight="1">
      <c r="A218" s="262" t="s">
        <v>268</v>
      </c>
      <c r="B218" s="286" t="s">
        <v>152</v>
      </c>
      <c r="C218" s="264">
        <f aca="true" t="shared" si="23" ref="C218:E219">C219</f>
        <v>541493083</v>
      </c>
      <c r="D218" s="372">
        <f t="shared" si="23"/>
        <v>1220000000</v>
      </c>
      <c r="E218" s="264">
        <f t="shared" si="23"/>
        <v>591031830</v>
      </c>
      <c r="F218" s="265">
        <f t="shared" si="15"/>
        <v>109.14854659371522</v>
      </c>
      <c r="G218" s="265">
        <f t="shared" si="16"/>
        <v>48.44523196721312</v>
      </c>
    </row>
    <row r="219" spans="1:7" ht="25.5" customHeight="1">
      <c r="A219" s="266">
        <v>37</v>
      </c>
      <c r="B219" s="266" t="s">
        <v>124</v>
      </c>
      <c r="C219" s="264">
        <f t="shared" si="23"/>
        <v>541493083</v>
      </c>
      <c r="D219" s="372">
        <f t="shared" si="23"/>
        <v>1220000000</v>
      </c>
      <c r="E219" s="264">
        <f t="shared" si="23"/>
        <v>591031830</v>
      </c>
      <c r="F219" s="265">
        <f t="shared" si="15"/>
        <v>109.14854659371522</v>
      </c>
      <c r="G219" s="265">
        <f t="shared" si="16"/>
        <v>48.44523196721312</v>
      </c>
    </row>
    <row r="220" spans="1:7" ht="25.5" customHeight="1">
      <c r="A220" s="266">
        <v>371</v>
      </c>
      <c r="B220" s="266" t="s">
        <v>121</v>
      </c>
      <c r="C220" s="264">
        <f>SUM(C221:C222)</f>
        <v>541493083</v>
      </c>
      <c r="D220" s="372">
        <f>SUM(D221:D222)</f>
        <v>1220000000</v>
      </c>
      <c r="E220" s="264">
        <f>SUM(E221:E222)</f>
        <v>591031830</v>
      </c>
      <c r="F220" s="265">
        <f t="shared" si="15"/>
        <v>109.14854659371522</v>
      </c>
      <c r="G220" s="265">
        <f t="shared" si="16"/>
        <v>48.44523196721312</v>
      </c>
    </row>
    <row r="221" spans="1:7" ht="25.5" customHeight="1">
      <c r="A221" s="267" t="s">
        <v>128</v>
      </c>
      <c r="B221" s="203" t="s">
        <v>143</v>
      </c>
      <c r="C221" s="268">
        <v>119011184</v>
      </c>
      <c r="D221" s="412">
        <v>226681000</v>
      </c>
      <c r="E221" s="268">
        <v>125580741</v>
      </c>
      <c r="F221" s="271">
        <f t="shared" si="15"/>
        <v>105.52011733619926</v>
      </c>
      <c r="G221" s="274">
        <f t="shared" si="16"/>
        <v>55.39976486780983</v>
      </c>
    </row>
    <row r="222" spans="1:7" ht="25.5" customHeight="1">
      <c r="A222" s="267" t="s">
        <v>158</v>
      </c>
      <c r="B222" s="287" t="s">
        <v>142</v>
      </c>
      <c r="C222" s="268">
        <v>422481899</v>
      </c>
      <c r="D222" s="412">
        <v>993319000</v>
      </c>
      <c r="E222" s="268">
        <v>465451089</v>
      </c>
      <c r="F222" s="271">
        <f t="shared" si="15"/>
        <v>110.17065822268519</v>
      </c>
      <c r="G222" s="274">
        <f t="shared" si="16"/>
        <v>46.858168322563046</v>
      </c>
    </row>
    <row r="223" spans="1:7" ht="15" customHeight="1">
      <c r="A223" s="209"/>
      <c r="B223" s="209"/>
      <c r="C223" s="395"/>
      <c r="D223" s="373"/>
      <c r="E223" s="395"/>
      <c r="F223" s="271"/>
      <c r="G223" s="271"/>
    </row>
    <row r="224" spans="1:7" ht="25.5" customHeight="1">
      <c r="A224" s="262" t="s">
        <v>269</v>
      </c>
      <c r="B224" s="286" t="s">
        <v>151</v>
      </c>
      <c r="C224" s="208">
        <f>C225+C235+C267+C272</f>
        <v>30999020</v>
      </c>
      <c r="D224" s="208">
        <f>D225+D235+D267+D272</f>
        <v>75490000</v>
      </c>
      <c r="E224" s="208">
        <f>E225+E235+E267+E272</f>
        <v>31221224</v>
      </c>
      <c r="F224" s="265">
        <f t="shared" si="15"/>
        <v>100.71680975721169</v>
      </c>
      <c r="G224" s="265">
        <f t="shared" si="16"/>
        <v>41.35809246257782</v>
      </c>
    </row>
    <row r="225" spans="1:7" ht="18" customHeight="1">
      <c r="A225" s="326">
        <v>31</v>
      </c>
      <c r="B225" s="280" t="s">
        <v>53</v>
      </c>
      <c r="C225" s="208">
        <f>C226+C230+C232</f>
        <v>18526762</v>
      </c>
      <c r="D225" s="208">
        <f>D226+D230+D232</f>
        <v>40350000</v>
      </c>
      <c r="E225" s="208">
        <f>E226+E230+E232</f>
        <v>19480195</v>
      </c>
      <c r="F225" s="265">
        <f t="shared" si="15"/>
        <v>105.14624735828096</v>
      </c>
      <c r="G225" s="265">
        <f t="shared" si="16"/>
        <v>48.278054522924414</v>
      </c>
    </row>
    <row r="226" spans="1:7" ht="18" customHeight="1">
      <c r="A226" s="326">
        <v>311</v>
      </c>
      <c r="B226" s="280" t="s">
        <v>93</v>
      </c>
      <c r="C226" s="208">
        <f>SUM(C227:C229)</f>
        <v>15726302</v>
      </c>
      <c r="D226" s="208">
        <f>SUM(D227:D229)</f>
        <v>33720000</v>
      </c>
      <c r="E226" s="208">
        <f>SUM(E227:E229)</f>
        <v>16212090</v>
      </c>
      <c r="F226" s="265">
        <f t="shared" si="15"/>
        <v>103.08901609545589</v>
      </c>
      <c r="G226" s="265">
        <f t="shared" si="16"/>
        <v>48.07855871886121</v>
      </c>
    </row>
    <row r="227" spans="1:7" ht="18" customHeight="1">
      <c r="A227" s="205">
        <v>3111</v>
      </c>
      <c r="B227" s="205" t="s">
        <v>55</v>
      </c>
      <c r="C227" s="367">
        <v>13560805</v>
      </c>
      <c r="D227" s="410">
        <v>29320000</v>
      </c>
      <c r="E227" s="367">
        <v>14061373</v>
      </c>
      <c r="F227" s="296">
        <f t="shared" si="15"/>
        <v>103.69128528874208</v>
      </c>
      <c r="G227" s="297">
        <f t="shared" si="16"/>
        <v>47.95829809004093</v>
      </c>
    </row>
    <row r="228" spans="1:7" ht="18" customHeight="1">
      <c r="A228" s="205">
        <v>3113</v>
      </c>
      <c r="B228" s="205" t="s">
        <v>90</v>
      </c>
      <c r="C228" s="367">
        <v>119119</v>
      </c>
      <c r="D228" s="410">
        <v>200000</v>
      </c>
      <c r="E228" s="367">
        <v>87973</v>
      </c>
      <c r="F228" s="296">
        <f aca="true" t="shared" si="24" ref="F228:F233">E228/C228*100</f>
        <v>73.85303771858393</v>
      </c>
      <c r="G228" s="297">
        <f aca="true" t="shared" si="25" ref="G228:G288">E228/D228*100</f>
        <v>43.9865</v>
      </c>
    </row>
    <row r="229" spans="1:7" ht="18" customHeight="1">
      <c r="A229" s="205">
        <v>3114</v>
      </c>
      <c r="B229" s="205" t="s">
        <v>131</v>
      </c>
      <c r="C229" s="318">
        <v>2046378</v>
      </c>
      <c r="D229" s="411">
        <v>4200000</v>
      </c>
      <c r="E229" s="318">
        <v>2062744</v>
      </c>
      <c r="F229" s="279">
        <f t="shared" si="24"/>
        <v>100.79975449306042</v>
      </c>
      <c r="G229" s="288">
        <f t="shared" si="25"/>
        <v>49.11295238095238</v>
      </c>
    </row>
    <row r="230" spans="1:7" ht="18" customHeight="1">
      <c r="A230" s="326">
        <v>312</v>
      </c>
      <c r="B230" s="280" t="s">
        <v>57</v>
      </c>
      <c r="C230" s="208">
        <f>C231</f>
        <v>311773</v>
      </c>
      <c r="D230" s="208">
        <f>D231</f>
        <v>1500000</v>
      </c>
      <c r="E230" s="208">
        <f>E231</f>
        <v>718663</v>
      </c>
      <c r="F230" s="265">
        <f t="shared" si="24"/>
        <v>230.5084147761352</v>
      </c>
      <c r="G230" s="265">
        <f t="shared" si="25"/>
        <v>47.91086666666667</v>
      </c>
    </row>
    <row r="231" spans="1:7" ht="18" customHeight="1">
      <c r="A231" s="205">
        <v>3121</v>
      </c>
      <c r="B231" s="205" t="s">
        <v>57</v>
      </c>
      <c r="C231" s="367">
        <v>311773</v>
      </c>
      <c r="D231" s="410">
        <v>1500000</v>
      </c>
      <c r="E231" s="367">
        <v>718663</v>
      </c>
      <c r="F231" s="296">
        <f t="shared" si="24"/>
        <v>230.5084147761352</v>
      </c>
      <c r="G231" s="297">
        <f t="shared" si="25"/>
        <v>47.91086666666667</v>
      </c>
    </row>
    <row r="232" spans="1:7" ht="18" customHeight="1">
      <c r="A232" s="326">
        <v>313</v>
      </c>
      <c r="B232" s="280" t="s">
        <v>58</v>
      </c>
      <c r="C232" s="208">
        <f>C233+C234</f>
        <v>2488687</v>
      </c>
      <c r="D232" s="208">
        <f>D233+D234</f>
        <v>5130000</v>
      </c>
      <c r="E232" s="208">
        <f>E233+E234</f>
        <v>2549442</v>
      </c>
      <c r="F232" s="265">
        <f t="shared" si="24"/>
        <v>102.44124713151955</v>
      </c>
      <c r="G232" s="265">
        <f t="shared" si="25"/>
        <v>49.69672514619883</v>
      </c>
    </row>
    <row r="233" spans="1:7" ht="18" customHeight="1">
      <c r="A233" s="205">
        <v>3132</v>
      </c>
      <c r="B233" s="205" t="s">
        <v>91</v>
      </c>
      <c r="C233" s="367">
        <v>2488687</v>
      </c>
      <c r="D233" s="410">
        <v>5130000</v>
      </c>
      <c r="E233" s="367">
        <v>2549442</v>
      </c>
      <c r="F233" s="296">
        <f t="shared" si="24"/>
        <v>102.44124713151955</v>
      </c>
      <c r="G233" s="297">
        <f t="shared" si="25"/>
        <v>49.69672514619883</v>
      </c>
    </row>
    <row r="234" spans="1:7" ht="18" customHeight="1">
      <c r="A234" s="205">
        <v>3133</v>
      </c>
      <c r="B234" s="205" t="s">
        <v>92</v>
      </c>
      <c r="C234" s="367"/>
      <c r="D234" s="410">
        <v>0</v>
      </c>
      <c r="E234" s="367"/>
      <c r="F234" s="296"/>
      <c r="G234" s="297" t="e">
        <f t="shared" si="25"/>
        <v>#DIV/0!</v>
      </c>
    </row>
    <row r="235" spans="1:7" ht="18" customHeight="1">
      <c r="A235" s="326">
        <v>32</v>
      </c>
      <c r="B235" s="262" t="s">
        <v>6</v>
      </c>
      <c r="C235" s="208">
        <f>C236+C241+C247+C257+C259</f>
        <v>6796887</v>
      </c>
      <c r="D235" s="208">
        <f>D236+D241+D247+D257+D259</f>
        <v>22920000</v>
      </c>
      <c r="E235" s="208">
        <f>E236+E241+E247+E257+E259</f>
        <v>6003080</v>
      </c>
      <c r="F235" s="265">
        <f>E235/C235*100</f>
        <v>88.32102107920876</v>
      </c>
      <c r="G235" s="265">
        <f t="shared" si="25"/>
        <v>26.191448516579406</v>
      </c>
    </row>
    <row r="236" spans="1:7" ht="18" customHeight="1">
      <c r="A236" s="326">
        <v>321</v>
      </c>
      <c r="B236" s="280" t="s">
        <v>10</v>
      </c>
      <c r="C236" s="208">
        <f>SUM(C237:C240)</f>
        <v>536934</v>
      </c>
      <c r="D236" s="208">
        <f>SUM(D237:D240)</f>
        <v>1285000</v>
      </c>
      <c r="E236" s="208">
        <f>SUM(E237:E240)</f>
        <v>589499</v>
      </c>
      <c r="F236" s="265">
        <f>E236/C236*100</f>
        <v>109.78984381693095</v>
      </c>
      <c r="G236" s="265">
        <f t="shared" si="25"/>
        <v>45.87540856031128</v>
      </c>
    </row>
    <row r="237" spans="1:7" ht="18" customHeight="1">
      <c r="A237" s="205">
        <v>3211</v>
      </c>
      <c r="B237" s="234" t="s">
        <v>59</v>
      </c>
      <c r="C237" s="318"/>
      <c r="D237" s="411">
        <v>10000</v>
      </c>
      <c r="E237" s="318">
        <v>500</v>
      </c>
      <c r="F237" s="265" t="s">
        <v>225</v>
      </c>
      <c r="G237" s="288">
        <f t="shared" si="25"/>
        <v>5</v>
      </c>
    </row>
    <row r="238" spans="1:7" ht="18" customHeight="1">
      <c r="A238" s="205">
        <v>3212</v>
      </c>
      <c r="B238" s="234" t="s">
        <v>60</v>
      </c>
      <c r="C238" s="318">
        <v>536934</v>
      </c>
      <c r="D238" s="411">
        <v>1250000</v>
      </c>
      <c r="E238" s="318">
        <v>588999</v>
      </c>
      <c r="F238" s="279">
        <f>E238/C238*100</f>
        <v>109.69672250220697</v>
      </c>
      <c r="G238" s="288">
        <f t="shared" si="25"/>
        <v>47.11992</v>
      </c>
    </row>
    <row r="239" spans="1:7" ht="18" customHeight="1">
      <c r="A239" s="205">
        <v>3213</v>
      </c>
      <c r="B239" s="234" t="s">
        <v>9</v>
      </c>
      <c r="C239" s="318"/>
      <c r="D239" s="411">
        <v>20000</v>
      </c>
      <c r="E239" s="318"/>
      <c r="F239" s="279"/>
      <c r="G239" s="288">
        <f t="shared" si="25"/>
        <v>0</v>
      </c>
    </row>
    <row r="240" spans="1:7" ht="18" customHeight="1">
      <c r="A240" s="205">
        <v>3214</v>
      </c>
      <c r="B240" s="234" t="s">
        <v>154</v>
      </c>
      <c r="C240" s="318"/>
      <c r="D240" s="411">
        <v>5000</v>
      </c>
      <c r="E240" s="318"/>
      <c r="F240" s="279"/>
      <c r="G240" s="288">
        <f t="shared" si="25"/>
        <v>0</v>
      </c>
    </row>
    <row r="241" spans="1:7" ht="18" customHeight="1">
      <c r="A241" s="326">
        <v>322</v>
      </c>
      <c r="B241" s="280" t="s">
        <v>61</v>
      </c>
      <c r="C241" s="208">
        <f>SUM(C242:C246)</f>
        <v>441308</v>
      </c>
      <c r="D241" s="208">
        <f>SUM(D242:D246)</f>
        <v>1995000</v>
      </c>
      <c r="E241" s="208">
        <f>SUM(E242:E246)</f>
        <v>434836</v>
      </c>
      <c r="F241" s="265">
        <f>E241/C241*100</f>
        <v>98.5334505606062</v>
      </c>
      <c r="G241" s="265">
        <f t="shared" si="25"/>
        <v>21.79629072681704</v>
      </c>
    </row>
    <row r="242" spans="1:7" ht="18" customHeight="1">
      <c r="A242" s="209">
        <v>3221</v>
      </c>
      <c r="B242" s="205" t="s">
        <v>62</v>
      </c>
      <c r="C242" s="318">
        <v>441308</v>
      </c>
      <c r="D242" s="411">
        <v>1100000</v>
      </c>
      <c r="E242" s="318">
        <v>434836</v>
      </c>
      <c r="F242" s="279">
        <f>E242/C242*100</f>
        <v>98.5334505606062</v>
      </c>
      <c r="G242" s="288">
        <f t="shared" si="25"/>
        <v>39.530545454545454</v>
      </c>
    </row>
    <row r="243" spans="1:7" ht="18" customHeight="1">
      <c r="A243" s="209">
        <v>3223</v>
      </c>
      <c r="B243" s="205" t="s">
        <v>63</v>
      </c>
      <c r="C243" s="318"/>
      <c r="D243" s="411">
        <v>800000</v>
      </c>
      <c r="E243" s="318"/>
      <c r="F243" s="279"/>
      <c r="G243" s="288">
        <f t="shared" si="25"/>
        <v>0</v>
      </c>
    </row>
    <row r="244" spans="1:7" ht="18" customHeight="1">
      <c r="A244" s="209">
        <v>3224</v>
      </c>
      <c r="B244" s="209" t="s">
        <v>11</v>
      </c>
      <c r="C244" s="318"/>
      <c r="D244" s="411">
        <v>50000</v>
      </c>
      <c r="E244" s="318"/>
      <c r="F244" s="279"/>
      <c r="G244" s="288">
        <f t="shared" si="25"/>
        <v>0</v>
      </c>
    </row>
    <row r="245" spans="1:7" ht="18" customHeight="1">
      <c r="A245" s="209" t="s">
        <v>12</v>
      </c>
      <c r="B245" s="209" t="s">
        <v>13</v>
      </c>
      <c r="C245" s="318"/>
      <c r="D245" s="411">
        <v>25000</v>
      </c>
      <c r="E245" s="318"/>
      <c r="F245" s="279"/>
      <c r="G245" s="288">
        <f t="shared" si="25"/>
        <v>0</v>
      </c>
    </row>
    <row r="246" spans="1:7" ht="18" customHeight="1">
      <c r="A246" s="209">
        <v>3227</v>
      </c>
      <c r="B246" s="209" t="s">
        <v>135</v>
      </c>
      <c r="C246" s="318"/>
      <c r="D246" s="411">
        <v>20000</v>
      </c>
      <c r="E246" s="318"/>
      <c r="F246" s="279"/>
      <c r="G246" s="288">
        <f t="shared" si="25"/>
        <v>0</v>
      </c>
    </row>
    <row r="247" spans="1:7" ht="18" customHeight="1">
      <c r="A247" s="326">
        <v>323</v>
      </c>
      <c r="B247" s="280" t="s">
        <v>14</v>
      </c>
      <c r="C247" s="208">
        <f>SUM(C248:C256)</f>
        <v>4917100</v>
      </c>
      <c r="D247" s="208">
        <f>SUM(D248:D256)</f>
        <v>17300000</v>
      </c>
      <c r="E247" s="208">
        <f>SUM(E248:E256)</f>
        <v>4619520</v>
      </c>
      <c r="F247" s="265">
        <f>E247/C247*100</f>
        <v>93.94805881515528</v>
      </c>
      <c r="G247" s="265">
        <f t="shared" si="25"/>
        <v>26.702427745664743</v>
      </c>
    </row>
    <row r="248" spans="1:7" ht="18" customHeight="1">
      <c r="A248" s="205">
        <v>3231</v>
      </c>
      <c r="B248" s="278" t="s">
        <v>64</v>
      </c>
      <c r="C248" s="368">
        <v>4025166</v>
      </c>
      <c r="D248" s="414">
        <v>8500000</v>
      </c>
      <c r="E248" s="368">
        <v>4201773</v>
      </c>
      <c r="F248" s="298">
        <f>E248/C248*100</f>
        <v>104.3875705995728</v>
      </c>
      <c r="G248" s="299">
        <f t="shared" si="25"/>
        <v>49.432623529411764</v>
      </c>
    </row>
    <row r="249" spans="1:7" ht="18" customHeight="1">
      <c r="A249" s="205">
        <v>3232</v>
      </c>
      <c r="B249" s="209" t="s">
        <v>15</v>
      </c>
      <c r="C249" s="318"/>
      <c r="D249" s="411">
        <v>1500000</v>
      </c>
      <c r="E249" s="318"/>
      <c r="F249" s="279"/>
      <c r="G249" s="288">
        <f t="shared" si="25"/>
        <v>0</v>
      </c>
    </row>
    <row r="250" spans="1:7" ht="18" customHeight="1">
      <c r="A250" s="205">
        <v>3233</v>
      </c>
      <c r="B250" s="234" t="s">
        <v>65</v>
      </c>
      <c r="C250" s="318">
        <v>462908</v>
      </c>
      <c r="D250" s="411">
        <v>3000000</v>
      </c>
      <c r="E250" s="318">
        <v>23940</v>
      </c>
      <c r="F250" s="279">
        <f>E250/C250*100</f>
        <v>5.171653978760358</v>
      </c>
      <c r="G250" s="288">
        <f t="shared" si="25"/>
        <v>0.7979999999999999</v>
      </c>
    </row>
    <row r="251" spans="1:7" ht="18" customHeight="1">
      <c r="A251" s="205">
        <v>3234</v>
      </c>
      <c r="B251" s="234" t="s">
        <v>66</v>
      </c>
      <c r="C251" s="318"/>
      <c r="D251" s="411">
        <v>400000</v>
      </c>
      <c r="E251" s="318">
        <v>75469</v>
      </c>
      <c r="F251" s="265" t="s">
        <v>225</v>
      </c>
      <c r="G251" s="288">
        <f t="shared" si="25"/>
        <v>18.86725</v>
      </c>
    </row>
    <row r="252" spans="1:7" ht="18" customHeight="1">
      <c r="A252" s="205">
        <v>3235</v>
      </c>
      <c r="B252" s="234" t="s">
        <v>67</v>
      </c>
      <c r="C252" s="318"/>
      <c r="D252" s="411">
        <v>1650000</v>
      </c>
      <c r="E252" s="318"/>
      <c r="F252" s="279"/>
      <c r="G252" s="288">
        <f t="shared" si="25"/>
        <v>0</v>
      </c>
    </row>
    <row r="253" spans="1:7" ht="18" customHeight="1">
      <c r="A253" s="205">
        <v>3236</v>
      </c>
      <c r="B253" s="234" t="s">
        <v>115</v>
      </c>
      <c r="C253" s="318"/>
      <c r="D253" s="411">
        <v>50000</v>
      </c>
      <c r="E253" s="318"/>
      <c r="F253" s="271"/>
      <c r="G253" s="288">
        <f t="shared" si="25"/>
        <v>0</v>
      </c>
    </row>
    <row r="254" spans="1:7" ht="18" customHeight="1">
      <c r="A254" s="205">
        <v>3237</v>
      </c>
      <c r="B254" s="234" t="s">
        <v>16</v>
      </c>
      <c r="C254" s="318">
        <v>295583</v>
      </c>
      <c r="D254" s="411">
        <v>700000</v>
      </c>
      <c r="E254" s="318">
        <v>193395</v>
      </c>
      <c r="F254" s="279">
        <f>E254/C254*100</f>
        <v>65.42832300910403</v>
      </c>
      <c r="G254" s="288">
        <f t="shared" si="25"/>
        <v>27.627857142857142</v>
      </c>
    </row>
    <row r="255" spans="1:7" ht="18" customHeight="1">
      <c r="A255" s="205">
        <v>3238</v>
      </c>
      <c r="B255" s="234" t="s">
        <v>114</v>
      </c>
      <c r="C255" s="318">
        <v>41171</v>
      </c>
      <c r="D255" s="411">
        <v>1200000</v>
      </c>
      <c r="E255" s="318">
        <v>34164</v>
      </c>
      <c r="F255" s="279">
        <f>E255/C255*100</f>
        <v>82.98073886959267</v>
      </c>
      <c r="G255" s="288">
        <f t="shared" si="25"/>
        <v>2.847</v>
      </c>
    </row>
    <row r="256" spans="1:7" ht="18" customHeight="1">
      <c r="A256" s="205">
        <v>3239</v>
      </c>
      <c r="B256" s="209" t="s">
        <v>68</v>
      </c>
      <c r="C256" s="368">
        <v>92272</v>
      </c>
      <c r="D256" s="414">
        <v>300000</v>
      </c>
      <c r="E256" s="368">
        <v>90779</v>
      </c>
      <c r="F256" s="298">
        <f>E256/C256*100</f>
        <v>98.38195769030692</v>
      </c>
      <c r="G256" s="299">
        <f t="shared" si="25"/>
        <v>30.259666666666668</v>
      </c>
    </row>
    <row r="257" spans="1:7" ht="18" customHeight="1">
      <c r="A257" s="262">
        <v>324</v>
      </c>
      <c r="B257" s="207" t="s">
        <v>136</v>
      </c>
      <c r="C257" s="352">
        <f>SUM(C258)</f>
        <v>0</v>
      </c>
      <c r="D257" s="352">
        <f>SUM(D258)</f>
        <v>10000</v>
      </c>
      <c r="E257" s="352">
        <f>SUM(E258)</f>
        <v>0</v>
      </c>
      <c r="F257" s="300" t="s">
        <v>225</v>
      </c>
      <c r="G257" s="265">
        <f>E257/D257*100</f>
        <v>0</v>
      </c>
    </row>
    <row r="258" spans="1:7" ht="18" customHeight="1">
      <c r="A258" s="205">
        <v>3241</v>
      </c>
      <c r="B258" s="209" t="s">
        <v>136</v>
      </c>
      <c r="C258" s="368"/>
      <c r="D258" s="414">
        <v>10000</v>
      </c>
      <c r="E258" s="368"/>
      <c r="F258" s="300" t="s">
        <v>225</v>
      </c>
      <c r="G258" s="299">
        <f t="shared" si="25"/>
        <v>0</v>
      </c>
    </row>
    <row r="259" spans="1:7" ht="18" customHeight="1">
      <c r="A259" s="262">
        <v>329</v>
      </c>
      <c r="B259" s="207" t="s">
        <v>69</v>
      </c>
      <c r="C259" s="208">
        <f>SUM(C260:C266)</f>
        <v>901545</v>
      </c>
      <c r="D259" s="208">
        <f>SUM(D260:D266)</f>
        <v>2330000</v>
      </c>
      <c r="E259" s="208">
        <f>SUM(E260:E266)</f>
        <v>359225</v>
      </c>
      <c r="F259" s="265">
        <f>E259/C259*100</f>
        <v>39.845487468734234</v>
      </c>
      <c r="G259" s="265">
        <f t="shared" si="25"/>
        <v>15.417381974248928</v>
      </c>
    </row>
    <row r="260" spans="1:7" ht="27" customHeight="1">
      <c r="A260" s="205">
        <v>3291</v>
      </c>
      <c r="B260" s="281" t="s">
        <v>82</v>
      </c>
      <c r="C260" s="268"/>
      <c r="D260" s="325">
        <v>100000</v>
      </c>
      <c r="E260" s="268"/>
      <c r="F260" s="271"/>
      <c r="G260" s="274">
        <f t="shared" si="25"/>
        <v>0</v>
      </c>
    </row>
    <row r="261" spans="1:7" ht="18" customHeight="1">
      <c r="A261" s="205">
        <v>3292</v>
      </c>
      <c r="B261" s="209" t="s">
        <v>155</v>
      </c>
      <c r="C261" s="268"/>
      <c r="D261" s="325">
        <v>100000</v>
      </c>
      <c r="E261" s="268"/>
      <c r="F261" s="271"/>
      <c r="G261" s="274">
        <f t="shared" si="25"/>
        <v>0</v>
      </c>
    </row>
    <row r="262" spans="1:7" ht="18" customHeight="1">
      <c r="A262" s="205">
        <v>3293</v>
      </c>
      <c r="B262" s="209" t="s">
        <v>71</v>
      </c>
      <c r="C262" s="368"/>
      <c r="D262" s="414">
        <v>20000</v>
      </c>
      <c r="E262" s="368"/>
      <c r="F262" s="298"/>
      <c r="G262" s="299">
        <f t="shared" si="25"/>
        <v>0</v>
      </c>
    </row>
    <row r="263" spans="1:7" ht="18" customHeight="1">
      <c r="A263" s="205">
        <v>3294</v>
      </c>
      <c r="B263" s="205" t="s">
        <v>72</v>
      </c>
      <c r="C263" s="368"/>
      <c r="D263" s="414">
        <v>10000</v>
      </c>
      <c r="E263" s="368"/>
      <c r="F263" s="296"/>
      <c r="G263" s="299">
        <f t="shared" si="25"/>
        <v>0</v>
      </c>
    </row>
    <row r="264" spans="1:7" ht="18" customHeight="1">
      <c r="A264" s="205">
        <v>3295</v>
      </c>
      <c r="B264" s="209" t="s">
        <v>137</v>
      </c>
      <c r="C264" s="368">
        <v>882800</v>
      </c>
      <c r="D264" s="414">
        <v>2000000</v>
      </c>
      <c r="E264" s="368">
        <v>357985</v>
      </c>
      <c r="F264" s="298">
        <f>E264/C264*100</f>
        <v>40.55108744902582</v>
      </c>
      <c r="G264" s="299">
        <f t="shared" si="25"/>
        <v>17.89925</v>
      </c>
    </row>
    <row r="265" spans="1:7" ht="18" customHeight="1">
      <c r="A265" s="205">
        <v>3296</v>
      </c>
      <c r="B265" s="209" t="s">
        <v>160</v>
      </c>
      <c r="C265" s="368">
        <v>18745</v>
      </c>
      <c r="D265" s="414">
        <v>60000</v>
      </c>
      <c r="E265" s="368">
        <v>1240</v>
      </c>
      <c r="F265" s="298">
        <f>E265/C265*100</f>
        <v>6.615097359295813</v>
      </c>
      <c r="G265" s="299">
        <f t="shared" si="25"/>
        <v>2.0666666666666664</v>
      </c>
    </row>
    <row r="266" spans="1:7" ht="18" customHeight="1">
      <c r="A266" s="205">
        <v>3299</v>
      </c>
      <c r="B266" s="209" t="s">
        <v>190</v>
      </c>
      <c r="C266" s="368"/>
      <c r="D266" s="414">
        <v>40000</v>
      </c>
      <c r="E266" s="368"/>
      <c r="F266" s="298"/>
      <c r="G266" s="299">
        <f t="shared" si="25"/>
        <v>0</v>
      </c>
    </row>
    <row r="267" spans="1:7" ht="18" customHeight="1">
      <c r="A267" s="326">
        <v>34</v>
      </c>
      <c r="B267" s="280" t="s">
        <v>86</v>
      </c>
      <c r="C267" s="208">
        <f>C268</f>
        <v>5675371</v>
      </c>
      <c r="D267" s="208">
        <f>D268</f>
        <v>12020000</v>
      </c>
      <c r="E267" s="208">
        <f>E268</f>
        <v>5722949</v>
      </c>
      <c r="F267" s="265">
        <f>E267/C267*100</f>
        <v>100.83832404965243</v>
      </c>
      <c r="G267" s="265">
        <f t="shared" si="25"/>
        <v>47.61188851913477</v>
      </c>
    </row>
    <row r="268" spans="1:7" ht="18" customHeight="1">
      <c r="A268" s="326">
        <v>343</v>
      </c>
      <c r="B268" s="280" t="s">
        <v>75</v>
      </c>
      <c r="C268" s="208">
        <f>SUM(C269:C271)</f>
        <v>5675371</v>
      </c>
      <c r="D268" s="208">
        <f>SUM(D269:D271)</f>
        <v>12020000</v>
      </c>
      <c r="E268" s="208">
        <f>SUM(E269:E271)</f>
        <v>5722949</v>
      </c>
      <c r="F268" s="265">
        <f>E268/C268*100</f>
        <v>100.83832404965243</v>
      </c>
      <c r="G268" s="265">
        <f t="shared" si="25"/>
        <v>47.61188851913477</v>
      </c>
    </row>
    <row r="269" spans="1:7" ht="18" customHeight="1">
      <c r="A269" s="277">
        <v>3431</v>
      </c>
      <c r="B269" s="281" t="s">
        <v>76</v>
      </c>
      <c r="C269" s="268">
        <v>5672615</v>
      </c>
      <c r="D269" s="325">
        <v>12000000</v>
      </c>
      <c r="E269" s="268">
        <v>5688416</v>
      </c>
      <c r="F269" s="271">
        <f>E269/C269*100</f>
        <v>100.27854878217542</v>
      </c>
      <c r="G269" s="274">
        <f t="shared" si="25"/>
        <v>47.40346666666667</v>
      </c>
    </row>
    <row r="270" spans="1:7" ht="18" customHeight="1">
      <c r="A270" s="277">
        <v>3433</v>
      </c>
      <c r="B270" s="281" t="s">
        <v>77</v>
      </c>
      <c r="C270" s="268">
        <v>2756</v>
      </c>
      <c r="D270" s="325">
        <v>10000</v>
      </c>
      <c r="E270" s="268">
        <v>4533</v>
      </c>
      <c r="F270" s="271">
        <f>E270/C270*100</f>
        <v>164.477503628447</v>
      </c>
      <c r="G270" s="274">
        <f t="shared" si="25"/>
        <v>45.33</v>
      </c>
    </row>
    <row r="271" spans="1:7" ht="18" customHeight="1">
      <c r="A271" s="277">
        <v>3434</v>
      </c>
      <c r="B271" s="281" t="s">
        <v>116</v>
      </c>
      <c r="C271" s="367"/>
      <c r="D271" s="410">
        <v>10000</v>
      </c>
      <c r="E271" s="367">
        <v>30000</v>
      </c>
      <c r="F271" s="265" t="s">
        <v>225</v>
      </c>
      <c r="G271" s="274">
        <f t="shared" si="25"/>
        <v>300</v>
      </c>
    </row>
    <row r="272" spans="1:7" ht="18" customHeight="1">
      <c r="A272" s="349">
        <v>38</v>
      </c>
      <c r="B272" s="345" t="s">
        <v>238</v>
      </c>
      <c r="C272" s="351">
        <f>C273</f>
        <v>0</v>
      </c>
      <c r="D272" s="351">
        <f>D273+D275</f>
        <v>200000</v>
      </c>
      <c r="E272" s="351">
        <f>E273+E275</f>
        <v>15000</v>
      </c>
      <c r="F272" s="265" t="s">
        <v>225</v>
      </c>
      <c r="G272" s="265">
        <f t="shared" si="25"/>
        <v>7.5</v>
      </c>
    </row>
    <row r="273" spans="1:7" ht="18" customHeight="1">
      <c r="A273" s="349">
        <v>381</v>
      </c>
      <c r="B273" s="345" t="s">
        <v>243</v>
      </c>
      <c r="C273" s="351">
        <f>SUM(C274)</f>
        <v>0</v>
      </c>
      <c r="D273" s="351">
        <f>SUM(D274)</f>
        <v>200000</v>
      </c>
      <c r="E273" s="351">
        <f>SUM(E274)</f>
        <v>0</v>
      </c>
      <c r="F273" s="265" t="s">
        <v>225</v>
      </c>
      <c r="G273" s="265">
        <f t="shared" si="25"/>
        <v>0</v>
      </c>
    </row>
    <row r="274" spans="1:7" ht="18" customHeight="1">
      <c r="A274" s="350">
        <v>3811</v>
      </c>
      <c r="B274" s="347" t="s">
        <v>244</v>
      </c>
      <c r="C274" s="268"/>
      <c r="D274" s="325">
        <v>200000</v>
      </c>
      <c r="E274" s="268"/>
      <c r="F274" s="296"/>
      <c r="G274" s="323">
        <f t="shared" si="25"/>
        <v>0</v>
      </c>
    </row>
    <row r="275" spans="1:7" ht="18" customHeight="1">
      <c r="A275" s="421">
        <v>386</v>
      </c>
      <c r="B275" s="345" t="s">
        <v>297</v>
      </c>
      <c r="C275" s="208">
        <v>0</v>
      </c>
      <c r="D275" s="208">
        <f>D276</f>
        <v>0</v>
      </c>
      <c r="E275" s="208">
        <f>E276</f>
        <v>15000</v>
      </c>
      <c r="F275" s="265" t="s">
        <v>225</v>
      </c>
      <c r="G275" s="265" t="s">
        <v>225</v>
      </c>
    </row>
    <row r="276" spans="1:7" ht="25.5" customHeight="1">
      <c r="A276" s="350">
        <v>3862</v>
      </c>
      <c r="B276" s="347" t="s">
        <v>298</v>
      </c>
      <c r="C276" s="268"/>
      <c r="D276" s="268"/>
      <c r="E276" s="268">
        <v>15000</v>
      </c>
      <c r="F276" s="265" t="s">
        <v>225</v>
      </c>
      <c r="G276" s="450" t="s">
        <v>225</v>
      </c>
    </row>
    <row r="277" spans="1:7" ht="15" customHeight="1">
      <c r="A277" s="209"/>
      <c r="B277" s="209"/>
      <c r="C277" s="269"/>
      <c r="D277" s="373"/>
      <c r="E277" s="269"/>
      <c r="F277" s="271"/>
      <c r="G277" s="271"/>
    </row>
    <row r="278" spans="1:7" ht="25.5" customHeight="1">
      <c r="A278" s="262" t="s">
        <v>270</v>
      </c>
      <c r="B278" s="286" t="s">
        <v>153</v>
      </c>
      <c r="C278" s="264">
        <f>C279</f>
        <v>0</v>
      </c>
      <c r="D278" s="372">
        <f>D279</f>
        <v>400000</v>
      </c>
      <c r="E278" s="264">
        <f>E279</f>
        <v>96952</v>
      </c>
      <c r="F278" s="265" t="s">
        <v>225</v>
      </c>
      <c r="G278" s="265">
        <f>E278/D278*100</f>
        <v>24.238</v>
      </c>
    </row>
    <row r="279" spans="1:7" ht="18" customHeight="1">
      <c r="A279" s="266">
        <v>42</v>
      </c>
      <c r="B279" s="262" t="s">
        <v>18</v>
      </c>
      <c r="C279" s="264">
        <f>SUM(C280+C285)</f>
        <v>0</v>
      </c>
      <c r="D279" s="372">
        <f>SUM(D280+D285)</f>
        <v>400000</v>
      </c>
      <c r="E279" s="264">
        <f>SUM(E280+E285)</f>
        <v>96952</v>
      </c>
      <c r="F279" s="265" t="s">
        <v>225</v>
      </c>
      <c r="G279" s="265">
        <f>E279/D279*100</f>
        <v>24.238</v>
      </c>
    </row>
    <row r="280" spans="1:7" ht="18" customHeight="1">
      <c r="A280" s="266">
        <v>422</v>
      </c>
      <c r="B280" s="301" t="s">
        <v>26</v>
      </c>
      <c r="C280" s="264">
        <f>SUM(C281:C284)</f>
        <v>0</v>
      </c>
      <c r="D280" s="372">
        <f>SUM(D281:D284)</f>
        <v>300000</v>
      </c>
      <c r="E280" s="264">
        <f>SUM(E281:E284)</f>
        <v>0</v>
      </c>
      <c r="F280" s="265" t="s">
        <v>225</v>
      </c>
      <c r="G280" s="265">
        <f>E280/D280*100</f>
        <v>0</v>
      </c>
    </row>
    <row r="281" spans="1:7" ht="18" customHeight="1">
      <c r="A281" s="333">
        <v>4221</v>
      </c>
      <c r="B281" s="302" t="s">
        <v>23</v>
      </c>
      <c r="C281" s="268"/>
      <c r="D281" s="412">
        <v>150000</v>
      </c>
      <c r="E281" s="268"/>
      <c r="F281" s="265"/>
      <c r="G281" s="271"/>
    </row>
    <row r="282" spans="1:7" ht="18" customHeight="1">
      <c r="A282" s="276">
        <v>4222</v>
      </c>
      <c r="B282" s="302" t="s">
        <v>25</v>
      </c>
      <c r="C282" s="268"/>
      <c r="D282" s="412">
        <v>100000</v>
      </c>
      <c r="E282" s="268"/>
      <c r="F282" s="265"/>
      <c r="G282" s="271"/>
    </row>
    <row r="283" spans="1:7" ht="18" customHeight="1">
      <c r="A283" s="276">
        <v>4223</v>
      </c>
      <c r="B283" s="302" t="s">
        <v>119</v>
      </c>
      <c r="C283" s="268"/>
      <c r="D283" s="412">
        <v>15000</v>
      </c>
      <c r="E283" s="268"/>
      <c r="F283" s="265"/>
      <c r="G283" s="271"/>
    </row>
    <row r="284" spans="1:7" ht="18" customHeight="1">
      <c r="A284" s="333">
        <v>4227</v>
      </c>
      <c r="B284" s="302" t="s">
        <v>1</v>
      </c>
      <c r="C284" s="268"/>
      <c r="D284" s="412">
        <v>35000</v>
      </c>
      <c r="E284" s="268"/>
      <c r="F284" s="265"/>
      <c r="G284" s="271"/>
    </row>
    <row r="285" spans="1:7" ht="18" customHeight="1">
      <c r="A285" s="334">
        <v>426</v>
      </c>
      <c r="B285" s="301" t="s">
        <v>84</v>
      </c>
      <c r="C285" s="319">
        <f>SUM(C286)</f>
        <v>0</v>
      </c>
      <c r="D285" s="380">
        <f>SUM(D286)</f>
        <v>100000</v>
      </c>
      <c r="E285" s="319">
        <f>SUM(E286)</f>
        <v>96952</v>
      </c>
      <c r="F285" s="265" t="s">
        <v>225</v>
      </c>
      <c r="G285" s="265">
        <f>E285/D285*100</f>
        <v>96.952</v>
      </c>
    </row>
    <row r="286" spans="1:7" ht="18" customHeight="1">
      <c r="A286" s="333">
        <v>4262</v>
      </c>
      <c r="B286" s="302" t="s">
        <v>120</v>
      </c>
      <c r="C286" s="268"/>
      <c r="D286" s="412">
        <v>100000</v>
      </c>
      <c r="E286" s="268">
        <v>96952</v>
      </c>
      <c r="F286" s="265" t="s">
        <v>225</v>
      </c>
      <c r="G286" s="274">
        <f t="shared" si="25"/>
        <v>96.952</v>
      </c>
    </row>
    <row r="287" spans="1:7" ht="15" customHeight="1">
      <c r="A287" s="209"/>
      <c r="B287" s="209"/>
      <c r="C287" s="269"/>
      <c r="D287" s="373"/>
      <c r="E287" s="269"/>
      <c r="F287" s="271"/>
      <c r="G287" s="271"/>
    </row>
    <row r="288" spans="1:7" ht="18" customHeight="1">
      <c r="A288" s="262">
        <v>6002</v>
      </c>
      <c r="B288" s="284" t="s">
        <v>165</v>
      </c>
      <c r="C288" s="264">
        <f>C289+C315+C333+C349+C370+C384+C400+C416+C422+C445+C457+C474+C491+C508+C523</f>
        <v>268837</v>
      </c>
      <c r="D288" s="372">
        <f>D289+D315+D333+D349+D370+D384+D400+D416+D422+D445+D457+D474+D491+D508+D523</f>
        <v>38309000</v>
      </c>
      <c r="E288" s="264">
        <f>E289+E315+E333+E349+E370+E384+E400+E416+E422+E445+E457+E474+E491+E508+E523+E532</f>
        <v>73025</v>
      </c>
      <c r="F288" s="265">
        <f>E288/C288*100</f>
        <v>27.163299694610487</v>
      </c>
      <c r="G288" s="265">
        <f t="shared" si="25"/>
        <v>0.19062100289749145</v>
      </c>
    </row>
    <row r="289" spans="1:7" ht="18" customHeight="1" hidden="1">
      <c r="A289" s="207" t="s">
        <v>166</v>
      </c>
      <c r="B289" s="262" t="s">
        <v>167</v>
      </c>
      <c r="C289" s="264">
        <f>C290+C296+C308+C311</f>
        <v>0</v>
      </c>
      <c r="D289" s="372">
        <f>D290+D296+D308+D311</f>
        <v>0</v>
      </c>
      <c r="E289" s="264">
        <f>E290+E296+E308+E311</f>
        <v>0</v>
      </c>
      <c r="F289" s="265"/>
      <c r="G289" s="265"/>
    </row>
    <row r="290" spans="1:7" ht="18" customHeight="1" hidden="1">
      <c r="A290" s="207">
        <v>31</v>
      </c>
      <c r="B290" s="280" t="s">
        <v>53</v>
      </c>
      <c r="C290" s="264">
        <f>C291+C293</f>
        <v>0</v>
      </c>
      <c r="D290" s="372">
        <f>D291+D293</f>
        <v>0</v>
      </c>
      <c r="E290" s="264">
        <f>E291+E293</f>
        <v>0</v>
      </c>
      <c r="F290" s="265"/>
      <c r="G290" s="265"/>
    </row>
    <row r="291" spans="1:7" ht="18" customHeight="1" hidden="1">
      <c r="A291" s="207">
        <v>311</v>
      </c>
      <c r="B291" s="280" t="s">
        <v>93</v>
      </c>
      <c r="C291" s="264">
        <f>C292</f>
        <v>0</v>
      </c>
      <c r="D291" s="372">
        <f>D292</f>
        <v>0</v>
      </c>
      <c r="E291" s="264">
        <f>E292</f>
        <v>0</v>
      </c>
      <c r="F291" s="265"/>
      <c r="G291" s="265"/>
    </row>
    <row r="292" spans="1:7" ht="18" customHeight="1" hidden="1">
      <c r="A292" s="205">
        <v>3111</v>
      </c>
      <c r="B292" s="205" t="s">
        <v>55</v>
      </c>
      <c r="C292" s="269"/>
      <c r="D292" s="373"/>
      <c r="E292" s="269"/>
      <c r="F292" s="271"/>
      <c r="G292" s="271"/>
    </row>
    <row r="293" spans="1:7" ht="18" customHeight="1" hidden="1">
      <c r="A293" s="262">
        <v>313</v>
      </c>
      <c r="B293" s="280" t="s">
        <v>58</v>
      </c>
      <c r="C293" s="264">
        <f>C294+C295</f>
        <v>0</v>
      </c>
      <c r="D293" s="372">
        <f>D294+D295</f>
        <v>0</v>
      </c>
      <c r="E293" s="264">
        <f>E294+E295</f>
        <v>0</v>
      </c>
      <c r="F293" s="265"/>
      <c r="G293" s="265"/>
    </row>
    <row r="294" spans="1:7" ht="18" customHeight="1" hidden="1">
      <c r="A294" s="205">
        <v>3132</v>
      </c>
      <c r="B294" s="205" t="s">
        <v>91</v>
      </c>
      <c r="C294" s="264"/>
      <c r="D294" s="372"/>
      <c r="E294" s="264"/>
      <c r="F294" s="265"/>
      <c r="G294" s="265"/>
    </row>
    <row r="295" spans="1:7" ht="18" customHeight="1" hidden="1">
      <c r="A295" s="205">
        <v>3133</v>
      </c>
      <c r="B295" s="205" t="s">
        <v>92</v>
      </c>
      <c r="C295" s="269"/>
      <c r="D295" s="373"/>
      <c r="E295" s="269"/>
      <c r="F295" s="271"/>
      <c r="G295" s="271"/>
    </row>
    <row r="296" spans="1:7" ht="18" customHeight="1" hidden="1">
      <c r="A296" s="262">
        <v>32</v>
      </c>
      <c r="B296" s="262" t="s">
        <v>6</v>
      </c>
      <c r="C296" s="264">
        <f>C297+C301+C304+C306</f>
        <v>0</v>
      </c>
      <c r="D296" s="372">
        <f>D297+D301+D304+D306</f>
        <v>0</v>
      </c>
      <c r="E296" s="264">
        <f>E297+E301+E304+E306</f>
        <v>0</v>
      </c>
      <c r="F296" s="265"/>
      <c r="G296" s="265"/>
    </row>
    <row r="297" spans="1:7" ht="18" customHeight="1" hidden="1">
      <c r="A297" s="262">
        <v>321</v>
      </c>
      <c r="B297" s="280" t="s">
        <v>10</v>
      </c>
      <c r="C297" s="264">
        <f>SUM(C298:C300)</f>
        <v>0</v>
      </c>
      <c r="D297" s="372">
        <f>SUM(D298:D300)</f>
        <v>0</v>
      </c>
      <c r="E297" s="264">
        <f>SUM(E298:E300)</f>
        <v>0</v>
      </c>
      <c r="F297" s="265"/>
      <c r="G297" s="265"/>
    </row>
    <row r="298" spans="1:7" ht="18" customHeight="1" hidden="1">
      <c r="A298" s="209">
        <v>3211</v>
      </c>
      <c r="B298" s="234" t="s">
        <v>59</v>
      </c>
      <c r="C298" s="269"/>
      <c r="D298" s="373"/>
      <c r="E298" s="269"/>
      <c r="F298" s="271"/>
      <c r="G298" s="271"/>
    </row>
    <row r="299" spans="1:7" ht="18" customHeight="1" hidden="1">
      <c r="A299" s="209">
        <v>3213</v>
      </c>
      <c r="B299" s="234" t="s">
        <v>9</v>
      </c>
      <c r="C299" s="269"/>
      <c r="D299" s="373"/>
      <c r="E299" s="269"/>
      <c r="F299" s="271"/>
      <c r="G299" s="271"/>
    </row>
    <row r="300" spans="1:7" ht="18" customHeight="1" hidden="1">
      <c r="A300" s="209">
        <v>3214</v>
      </c>
      <c r="B300" s="234" t="s">
        <v>133</v>
      </c>
      <c r="C300" s="269"/>
      <c r="D300" s="373"/>
      <c r="E300" s="269"/>
      <c r="F300" s="271"/>
      <c r="G300" s="271"/>
    </row>
    <row r="301" spans="1:7" ht="18" customHeight="1" hidden="1">
      <c r="A301" s="207">
        <v>323</v>
      </c>
      <c r="B301" s="280" t="s">
        <v>14</v>
      </c>
      <c r="C301" s="264">
        <f>SUM(C302:C303)</f>
        <v>0</v>
      </c>
      <c r="D301" s="372">
        <f>SUM(D302:D303)</f>
        <v>0</v>
      </c>
      <c r="E301" s="264">
        <f>SUM(E302:E303)</f>
        <v>0</v>
      </c>
      <c r="F301" s="265"/>
      <c r="G301" s="265"/>
    </row>
    <row r="302" spans="1:7" ht="18" customHeight="1" hidden="1">
      <c r="A302" s="209">
        <v>3231</v>
      </c>
      <c r="B302" s="304" t="s">
        <v>64</v>
      </c>
      <c r="C302" s="269"/>
      <c r="D302" s="373"/>
      <c r="E302" s="269"/>
      <c r="F302" s="271"/>
      <c r="G302" s="271"/>
    </row>
    <row r="303" spans="1:7" ht="18" customHeight="1" hidden="1">
      <c r="A303" s="209">
        <v>3237</v>
      </c>
      <c r="B303" s="234" t="s">
        <v>16</v>
      </c>
      <c r="C303" s="269"/>
      <c r="D303" s="373"/>
      <c r="E303" s="269"/>
      <c r="F303" s="271"/>
      <c r="G303" s="271"/>
    </row>
    <row r="304" spans="1:7" ht="18" customHeight="1" hidden="1">
      <c r="A304" s="207">
        <v>324</v>
      </c>
      <c r="B304" s="291" t="s">
        <v>136</v>
      </c>
      <c r="C304" s="264">
        <f>SUM(C305)</f>
        <v>0</v>
      </c>
      <c r="D304" s="372">
        <f>SUM(D305)</f>
        <v>0</v>
      </c>
      <c r="E304" s="264">
        <f>SUM(E305)</f>
        <v>0</v>
      </c>
      <c r="F304" s="265"/>
      <c r="G304" s="265"/>
    </row>
    <row r="305" spans="1:7" s="117" customFormat="1" ht="18" customHeight="1" hidden="1">
      <c r="A305" s="209">
        <v>3241</v>
      </c>
      <c r="B305" s="234" t="s">
        <v>136</v>
      </c>
      <c r="C305" s="269"/>
      <c r="D305" s="373"/>
      <c r="E305" s="269"/>
      <c r="F305" s="271"/>
      <c r="G305" s="271"/>
    </row>
    <row r="306" spans="1:7" ht="18" customHeight="1" hidden="1">
      <c r="A306" s="207">
        <v>329</v>
      </c>
      <c r="B306" s="291" t="s">
        <v>69</v>
      </c>
      <c r="C306" s="264">
        <f>SUM(C307)</f>
        <v>0</v>
      </c>
      <c r="D306" s="372">
        <f>SUM(D307)</f>
        <v>0</v>
      </c>
      <c r="E306" s="264">
        <f>SUM(E307)</f>
        <v>0</v>
      </c>
      <c r="F306" s="265"/>
      <c r="G306" s="265"/>
    </row>
    <row r="307" spans="1:7" s="117" customFormat="1" ht="18" customHeight="1" hidden="1">
      <c r="A307" s="209">
        <v>3293</v>
      </c>
      <c r="B307" s="234" t="s">
        <v>71</v>
      </c>
      <c r="C307" s="269"/>
      <c r="D307" s="373"/>
      <c r="E307" s="269"/>
      <c r="F307" s="271"/>
      <c r="G307" s="271"/>
    </row>
    <row r="308" spans="1:7" ht="18" customHeight="1" hidden="1">
      <c r="A308" s="207">
        <v>34</v>
      </c>
      <c r="B308" s="291" t="s">
        <v>17</v>
      </c>
      <c r="C308" s="264">
        <f aca="true" t="shared" si="26" ref="C308:E309">SUM(C309)</f>
        <v>0</v>
      </c>
      <c r="D308" s="372">
        <f t="shared" si="26"/>
        <v>0</v>
      </c>
      <c r="E308" s="264">
        <f t="shared" si="26"/>
        <v>0</v>
      </c>
      <c r="F308" s="265"/>
      <c r="G308" s="265"/>
    </row>
    <row r="309" spans="1:7" ht="18" customHeight="1" hidden="1">
      <c r="A309" s="207">
        <v>343</v>
      </c>
      <c r="B309" s="234" t="s">
        <v>75</v>
      </c>
      <c r="C309" s="264">
        <f t="shared" si="26"/>
        <v>0</v>
      </c>
      <c r="D309" s="372">
        <f t="shared" si="26"/>
        <v>0</v>
      </c>
      <c r="E309" s="264">
        <f t="shared" si="26"/>
        <v>0</v>
      </c>
      <c r="F309" s="265"/>
      <c r="G309" s="265"/>
    </row>
    <row r="310" spans="1:7" s="117" customFormat="1" ht="18" customHeight="1" hidden="1">
      <c r="A310" s="209">
        <v>3432</v>
      </c>
      <c r="B310" s="234" t="s">
        <v>197</v>
      </c>
      <c r="C310" s="269"/>
      <c r="D310" s="373"/>
      <c r="E310" s="269"/>
      <c r="F310" s="271"/>
      <c r="G310" s="271"/>
    </row>
    <row r="311" spans="1:7" ht="18" customHeight="1" hidden="1">
      <c r="A311" s="266">
        <v>42</v>
      </c>
      <c r="B311" s="262" t="s">
        <v>18</v>
      </c>
      <c r="C311" s="264">
        <f aca="true" t="shared" si="27" ref="C311:E312">C312</f>
        <v>0</v>
      </c>
      <c r="D311" s="372">
        <f t="shared" si="27"/>
        <v>0</v>
      </c>
      <c r="E311" s="264">
        <f t="shared" si="27"/>
        <v>0</v>
      </c>
      <c r="F311" s="265"/>
      <c r="G311" s="265"/>
    </row>
    <row r="312" spans="1:7" ht="18" customHeight="1" hidden="1">
      <c r="A312" s="266">
        <v>422</v>
      </c>
      <c r="B312" s="301" t="s">
        <v>26</v>
      </c>
      <c r="C312" s="264">
        <f t="shared" si="27"/>
        <v>0</v>
      </c>
      <c r="D312" s="372">
        <f t="shared" si="27"/>
        <v>0</v>
      </c>
      <c r="E312" s="264">
        <f t="shared" si="27"/>
        <v>0</v>
      </c>
      <c r="F312" s="265"/>
      <c r="G312" s="265"/>
    </row>
    <row r="313" spans="1:7" ht="18" customHeight="1" hidden="1">
      <c r="A313" s="333">
        <v>4221</v>
      </c>
      <c r="B313" s="302" t="s">
        <v>23</v>
      </c>
      <c r="C313" s="269"/>
      <c r="D313" s="373"/>
      <c r="E313" s="269"/>
      <c r="F313" s="271"/>
      <c r="G313" s="271"/>
    </row>
    <row r="314" spans="1:7" ht="18" customHeight="1" hidden="1">
      <c r="A314" s="262"/>
      <c r="B314" s="262"/>
      <c r="C314" s="264"/>
      <c r="D314" s="372"/>
      <c r="E314" s="264"/>
      <c r="F314" s="265"/>
      <c r="G314" s="265"/>
    </row>
    <row r="315" spans="1:7" ht="18" customHeight="1" hidden="1">
      <c r="A315" s="207" t="s">
        <v>168</v>
      </c>
      <c r="B315" s="262" t="s">
        <v>169</v>
      </c>
      <c r="C315" s="264">
        <f>C316+C322</f>
        <v>0</v>
      </c>
      <c r="D315" s="372">
        <f>D316+D322</f>
        <v>0</v>
      </c>
      <c r="E315" s="264">
        <f>E316+E322</f>
        <v>0</v>
      </c>
      <c r="F315" s="265"/>
      <c r="G315" s="265"/>
    </row>
    <row r="316" spans="1:7" ht="18" customHeight="1" hidden="1">
      <c r="A316" s="207">
        <v>31</v>
      </c>
      <c r="B316" s="280" t="s">
        <v>53</v>
      </c>
      <c r="C316" s="264">
        <f>C317+C319</f>
        <v>0</v>
      </c>
      <c r="D316" s="372">
        <f>D317+D319</f>
        <v>0</v>
      </c>
      <c r="E316" s="264">
        <f>E317+E319</f>
        <v>0</v>
      </c>
      <c r="F316" s="265"/>
      <c r="G316" s="265"/>
    </row>
    <row r="317" spans="1:7" ht="18" customHeight="1" hidden="1">
      <c r="A317" s="207">
        <v>311</v>
      </c>
      <c r="B317" s="280" t="s">
        <v>93</v>
      </c>
      <c r="C317" s="264">
        <f>C318</f>
        <v>0</v>
      </c>
      <c r="D317" s="372">
        <f>D318</f>
        <v>0</v>
      </c>
      <c r="E317" s="264">
        <f>E318</f>
        <v>0</v>
      </c>
      <c r="F317" s="265"/>
      <c r="G317" s="265"/>
    </row>
    <row r="318" spans="1:7" ht="18" customHeight="1" hidden="1">
      <c r="A318" s="205">
        <v>3111</v>
      </c>
      <c r="B318" s="205" t="s">
        <v>55</v>
      </c>
      <c r="C318" s="269"/>
      <c r="D318" s="373"/>
      <c r="E318" s="269"/>
      <c r="F318" s="271"/>
      <c r="G318" s="271"/>
    </row>
    <row r="319" spans="1:7" ht="18" customHeight="1" hidden="1">
      <c r="A319" s="262">
        <v>313</v>
      </c>
      <c r="B319" s="280" t="s">
        <v>58</v>
      </c>
      <c r="C319" s="264">
        <f>C320+C321</f>
        <v>0</v>
      </c>
      <c r="D319" s="372">
        <f>D320+D321</f>
        <v>0</v>
      </c>
      <c r="E319" s="264">
        <f>E320+E321</f>
        <v>0</v>
      </c>
      <c r="F319" s="265"/>
      <c r="G319" s="265"/>
    </row>
    <row r="320" spans="1:7" ht="18" customHeight="1" hidden="1">
      <c r="A320" s="205">
        <v>3132</v>
      </c>
      <c r="B320" s="205" t="s">
        <v>91</v>
      </c>
      <c r="C320" s="269"/>
      <c r="D320" s="373"/>
      <c r="E320" s="269"/>
      <c r="F320" s="271"/>
      <c r="G320" s="271"/>
    </row>
    <row r="321" spans="1:7" ht="18" customHeight="1" hidden="1">
      <c r="A321" s="205">
        <v>3133</v>
      </c>
      <c r="B321" s="205" t="s">
        <v>92</v>
      </c>
      <c r="C321" s="269"/>
      <c r="D321" s="373"/>
      <c r="E321" s="269"/>
      <c r="F321" s="271"/>
      <c r="G321" s="271"/>
    </row>
    <row r="322" spans="1:7" ht="18" customHeight="1" hidden="1">
      <c r="A322" s="262">
        <v>32</v>
      </c>
      <c r="B322" s="262" t="s">
        <v>6</v>
      </c>
      <c r="C322" s="264">
        <f>C323+C325+C328+C331</f>
        <v>0</v>
      </c>
      <c r="D322" s="372">
        <f>D323+D325+D328+D331</f>
        <v>0</v>
      </c>
      <c r="E322" s="264">
        <f>E323+E325+E328+E331</f>
        <v>0</v>
      </c>
      <c r="F322" s="265"/>
      <c r="G322" s="265"/>
    </row>
    <row r="323" spans="1:7" ht="18" customHeight="1" hidden="1">
      <c r="A323" s="262">
        <v>321</v>
      </c>
      <c r="B323" s="280" t="s">
        <v>10</v>
      </c>
      <c r="C323" s="264">
        <f>C324</f>
        <v>0</v>
      </c>
      <c r="D323" s="372">
        <f>D324</f>
        <v>0</v>
      </c>
      <c r="E323" s="264">
        <f>E324</f>
        <v>0</v>
      </c>
      <c r="F323" s="265"/>
      <c r="G323" s="265"/>
    </row>
    <row r="324" spans="1:7" ht="18" customHeight="1" hidden="1">
      <c r="A324" s="209">
        <v>3211</v>
      </c>
      <c r="B324" s="234" t="s">
        <v>59</v>
      </c>
      <c r="C324" s="269"/>
      <c r="D324" s="373"/>
      <c r="E324" s="269"/>
      <c r="F324" s="271"/>
      <c r="G324" s="271"/>
    </row>
    <row r="325" spans="1:7" ht="18" customHeight="1" hidden="1">
      <c r="A325" s="207">
        <v>322</v>
      </c>
      <c r="B325" s="280" t="s">
        <v>61</v>
      </c>
      <c r="C325" s="264">
        <f>C326+C327</f>
        <v>0</v>
      </c>
      <c r="D325" s="372">
        <f>D326+D327</f>
        <v>0</v>
      </c>
      <c r="E325" s="264">
        <f>E326+E327</f>
        <v>0</v>
      </c>
      <c r="F325" s="265"/>
      <c r="G325" s="265"/>
    </row>
    <row r="326" spans="1:7" ht="18" customHeight="1" hidden="1">
      <c r="A326" s="209">
        <v>3221</v>
      </c>
      <c r="B326" s="205" t="s">
        <v>62</v>
      </c>
      <c r="C326" s="269"/>
      <c r="D326" s="373"/>
      <c r="E326" s="269"/>
      <c r="F326" s="271"/>
      <c r="G326" s="271"/>
    </row>
    <row r="327" spans="1:7" ht="18" customHeight="1" hidden="1">
      <c r="A327" s="209">
        <v>3223</v>
      </c>
      <c r="B327" s="205" t="s">
        <v>63</v>
      </c>
      <c r="C327" s="269"/>
      <c r="D327" s="373"/>
      <c r="E327" s="269"/>
      <c r="F327" s="271"/>
      <c r="G327" s="271"/>
    </row>
    <row r="328" spans="1:7" ht="18" customHeight="1" hidden="1">
      <c r="A328" s="207">
        <v>323</v>
      </c>
      <c r="B328" s="280" t="s">
        <v>14</v>
      </c>
      <c r="C328" s="264">
        <f>C329+C330</f>
        <v>0</v>
      </c>
      <c r="D328" s="372">
        <f>D329+D330</f>
        <v>0</v>
      </c>
      <c r="E328" s="264">
        <f>E329+E330</f>
        <v>0</v>
      </c>
      <c r="F328" s="265"/>
      <c r="G328" s="265"/>
    </row>
    <row r="329" spans="1:7" s="108" customFormat="1" ht="18" customHeight="1" hidden="1">
      <c r="A329" s="209">
        <v>3231</v>
      </c>
      <c r="B329" s="278" t="s">
        <v>64</v>
      </c>
      <c r="C329" s="269"/>
      <c r="D329" s="373"/>
      <c r="E329" s="269"/>
      <c r="F329" s="271"/>
      <c r="G329" s="271"/>
    </row>
    <row r="330" spans="1:7" ht="18" customHeight="1" hidden="1">
      <c r="A330" s="209">
        <v>3237</v>
      </c>
      <c r="B330" s="234" t="s">
        <v>16</v>
      </c>
      <c r="C330" s="269"/>
      <c r="D330" s="373"/>
      <c r="E330" s="269"/>
      <c r="F330" s="271"/>
      <c r="G330" s="271"/>
    </row>
    <row r="331" spans="1:7" s="109" customFormat="1" ht="18" customHeight="1" hidden="1">
      <c r="A331" s="262">
        <v>324</v>
      </c>
      <c r="B331" s="207" t="s">
        <v>136</v>
      </c>
      <c r="C331" s="264">
        <f>C332</f>
        <v>0</v>
      </c>
      <c r="D331" s="372">
        <f>D332</f>
        <v>0</v>
      </c>
      <c r="E331" s="264">
        <f>E332</f>
        <v>0</v>
      </c>
      <c r="F331" s="265"/>
      <c r="G331" s="265"/>
    </row>
    <row r="332" spans="1:7" ht="18" customHeight="1" hidden="1">
      <c r="A332" s="205">
        <v>3241</v>
      </c>
      <c r="B332" s="209" t="s">
        <v>136</v>
      </c>
      <c r="C332" s="269"/>
      <c r="D332" s="373"/>
      <c r="E332" s="269"/>
      <c r="F332" s="271"/>
      <c r="G332" s="271"/>
    </row>
    <row r="333" spans="1:7" ht="18" customHeight="1" hidden="1">
      <c r="A333" s="275" t="s">
        <v>170</v>
      </c>
      <c r="B333" s="305" t="s">
        <v>171</v>
      </c>
      <c r="C333" s="264">
        <f>C334+C340</f>
        <v>0</v>
      </c>
      <c r="D333" s="372">
        <f>D334+D340</f>
        <v>0</v>
      </c>
      <c r="E333" s="264">
        <f>E334+E340</f>
        <v>0</v>
      </c>
      <c r="F333" s="265" t="e">
        <f>E333/C333*100</f>
        <v>#DIV/0!</v>
      </c>
      <c r="G333" s="265" t="s">
        <v>225</v>
      </c>
    </row>
    <row r="334" spans="1:7" ht="18" customHeight="1" hidden="1">
      <c r="A334" s="207">
        <v>31</v>
      </c>
      <c r="B334" s="280" t="s">
        <v>53</v>
      </c>
      <c r="C334" s="264">
        <f>C335+C337</f>
        <v>0</v>
      </c>
      <c r="D334" s="372">
        <f>D335+D337</f>
        <v>0</v>
      </c>
      <c r="E334" s="264">
        <f>E335+E337</f>
        <v>0</v>
      </c>
      <c r="F334" s="265" t="s">
        <v>225</v>
      </c>
      <c r="G334" s="265" t="s">
        <v>225</v>
      </c>
    </row>
    <row r="335" spans="1:7" ht="18" customHeight="1" hidden="1">
      <c r="A335" s="207">
        <v>311</v>
      </c>
      <c r="B335" s="280" t="s">
        <v>93</v>
      </c>
      <c r="C335" s="264">
        <f>C336</f>
        <v>0</v>
      </c>
      <c r="D335" s="372">
        <f>D336</f>
        <v>0</v>
      </c>
      <c r="E335" s="264">
        <f>E336</f>
        <v>0</v>
      </c>
      <c r="F335" s="265" t="s">
        <v>225</v>
      </c>
      <c r="G335" s="265" t="s">
        <v>225</v>
      </c>
    </row>
    <row r="336" spans="1:7" ht="18" customHeight="1" hidden="1">
      <c r="A336" s="205">
        <v>3111</v>
      </c>
      <c r="B336" s="205" t="s">
        <v>55</v>
      </c>
      <c r="C336" s="269"/>
      <c r="D336" s="373"/>
      <c r="E336" s="269"/>
      <c r="F336" s="265" t="s">
        <v>225</v>
      </c>
      <c r="G336" s="271"/>
    </row>
    <row r="337" spans="1:7" ht="18" customHeight="1" hidden="1">
      <c r="A337" s="262">
        <v>313</v>
      </c>
      <c r="B337" s="280" t="s">
        <v>58</v>
      </c>
      <c r="C337" s="264">
        <f>C338+C339</f>
        <v>0</v>
      </c>
      <c r="D337" s="372">
        <f>D338+D339</f>
        <v>0</v>
      </c>
      <c r="E337" s="264">
        <f>E338+E339</f>
        <v>0</v>
      </c>
      <c r="F337" s="265" t="s">
        <v>225</v>
      </c>
      <c r="G337" s="265"/>
    </row>
    <row r="338" spans="1:7" ht="18" customHeight="1" hidden="1">
      <c r="A338" s="205">
        <v>3132</v>
      </c>
      <c r="B338" s="205" t="s">
        <v>91</v>
      </c>
      <c r="C338" s="269"/>
      <c r="D338" s="373"/>
      <c r="E338" s="269"/>
      <c r="F338" s="271"/>
      <c r="G338" s="271"/>
    </row>
    <row r="339" spans="1:7" ht="18" customHeight="1" hidden="1">
      <c r="A339" s="205">
        <v>3133</v>
      </c>
      <c r="B339" s="205" t="s">
        <v>92</v>
      </c>
      <c r="C339" s="269"/>
      <c r="D339" s="373"/>
      <c r="E339" s="269"/>
      <c r="F339" s="271"/>
      <c r="G339" s="271"/>
    </row>
    <row r="340" spans="1:7" s="109" customFormat="1" ht="18" customHeight="1" hidden="1">
      <c r="A340" s="262">
        <v>32</v>
      </c>
      <c r="B340" s="262" t="s">
        <v>6</v>
      </c>
      <c r="C340" s="264">
        <f>C341+C343+C346</f>
        <v>0</v>
      </c>
      <c r="D340" s="372">
        <f>D341+D343+D346</f>
        <v>0</v>
      </c>
      <c r="E340" s="264">
        <f>E341+E343+E346</f>
        <v>0</v>
      </c>
      <c r="F340" s="265" t="e">
        <f>E340/C340*100</f>
        <v>#DIV/0!</v>
      </c>
      <c r="G340" s="265" t="s">
        <v>225</v>
      </c>
    </row>
    <row r="341" spans="1:7" ht="18" customHeight="1" hidden="1">
      <c r="A341" s="262">
        <v>321</v>
      </c>
      <c r="B341" s="280" t="s">
        <v>10</v>
      </c>
      <c r="C341" s="264">
        <f>C342</f>
        <v>0</v>
      </c>
      <c r="D341" s="372">
        <f>D342</f>
        <v>0</v>
      </c>
      <c r="E341" s="264">
        <f>E342</f>
        <v>0</v>
      </c>
      <c r="F341" s="265" t="e">
        <f>E341/C341*100</f>
        <v>#DIV/0!</v>
      </c>
      <c r="G341" s="265" t="s">
        <v>225</v>
      </c>
    </row>
    <row r="342" spans="1:7" ht="18" customHeight="1" hidden="1">
      <c r="A342" s="209">
        <v>3211</v>
      </c>
      <c r="B342" s="234" t="s">
        <v>59</v>
      </c>
      <c r="C342" s="269"/>
      <c r="D342" s="373"/>
      <c r="E342" s="269"/>
      <c r="F342" s="271" t="e">
        <f>E342/C342*100</f>
        <v>#DIV/0!</v>
      </c>
      <c r="G342" s="271"/>
    </row>
    <row r="343" spans="1:7" ht="18" customHeight="1" hidden="1">
      <c r="A343" s="207">
        <v>322</v>
      </c>
      <c r="B343" s="280" t="s">
        <v>61</v>
      </c>
      <c r="C343" s="264">
        <f>C344+C345</f>
        <v>0</v>
      </c>
      <c r="D343" s="372">
        <f>D344+D345</f>
        <v>0</v>
      </c>
      <c r="E343" s="264">
        <f>E344+E345</f>
        <v>0</v>
      </c>
      <c r="F343" s="265"/>
      <c r="G343" s="265"/>
    </row>
    <row r="344" spans="1:7" ht="18" customHeight="1" hidden="1">
      <c r="A344" s="209">
        <v>3221</v>
      </c>
      <c r="B344" s="205" t="s">
        <v>62</v>
      </c>
      <c r="C344" s="269"/>
      <c r="D344" s="373"/>
      <c r="E344" s="269"/>
      <c r="F344" s="271"/>
      <c r="G344" s="271"/>
    </row>
    <row r="345" spans="1:7" ht="18" customHeight="1" hidden="1">
      <c r="A345" s="209">
        <v>3223</v>
      </c>
      <c r="B345" s="205" t="s">
        <v>63</v>
      </c>
      <c r="C345" s="306"/>
      <c r="D345" s="373"/>
      <c r="E345" s="306"/>
      <c r="F345" s="307"/>
      <c r="G345" s="307"/>
    </row>
    <row r="346" spans="1:7" ht="18" customHeight="1" hidden="1">
      <c r="A346" s="207">
        <v>323</v>
      </c>
      <c r="B346" s="280" t="s">
        <v>14</v>
      </c>
      <c r="C346" s="264">
        <f>C347</f>
        <v>0</v>
      </c>
      <c r="D346" s="372">
        <f>D347</f>
        <v>0</v>
      </c>
      <c r="E346" s="264">
        <f>E347</f>
        <v>0</v>
      </c>
      <c r="F346" s="265"/>
      <c r="G346" s="265"/>
    </row>
    <row r="347" spans="1:7" ht="18" customHeight="1" hidden="1">
      <c r="A347" s="209">
        <v>3231</v>
      </c>
      <c r="B347" s="278" t="s">
        <v>64</v>
      </c>
      <c r="C347" s="269"/>
      <c r="D347" s="373"/>
      <c r="E347" s="269"/>
      <c r="F347" s="271"/>
      <c r="G347" s="271"/>
    </row>
    <row r="348" spans="1:7" ht="18" customHeight="1" hidden="1">
      <c r="A348" s="262"/>
      <c r="B348" s="280"/>
      <c r="C348" s="264"/>
      <c r="D348" s="372"/>
      <c r="E348" s="264"/>
      <c r="F348" s="265"/>
      <c r="G348" s="265"/>
    </row>
    <row r="349" spans="1:7" ht="18" customHeight="1" hidden="1">
      <c r="A349" s="262" t="s">
        <v>172</v>
      </c>
      <c r="B349" s="280" t="s">
        <v>175</v>
      </c>
      <c r="C349" s="264">
        <f>C350+C356+C366</f>
        <v>0</v>
      </c>
      <c r="D349" s="372">
        <f>D350+D356+D366</f>
        <v>0</v>
      </c>
      <c r="E349" s="264">
        <f>E350+E356+E366</f>
        <v>0</v>
      </c>
      <c r="F349" s="265" t="e">
        <f>E349/C349*100</f>
        <v>#DIV/0!</v>
      </c>
      <c r="G349" s="265" t="e">
        <f aca="true" t="shared" si="28" ref="G349:G358">E349/D349*100</f>
        <v>#DIV/0!</v>
      </c>
    </row>
    <row r="350" spans="1:7" s="108" customFormat="1" ht="18" customHeight="1" hidden="1">
      <c r="A350" s="207">
        <v>31</v>
      </c>
      <c r="B350" s="280" t="s">
        <v>53</v>
      </c>
      <c r="C350" s="264">
        <f>C351+C353</f>
        <v>0</v>
      </c>
      <c r="D350" s="372">
        <f>D351+D353</f>
        <v>0</v>
      </c>
      <c r="E350" s="264">
        <f>E351+E353</f>
        <v>0</v>
      </c>
      <c r="F350" s="265" t="s">
        <v>225</v>
      </c>
      <c r="G350" s="265" t="e">
        <f t="shared" si="28"/>
        <v>#DIV/0!</v>
      </c>
    </row>
    <row r="351" spans="1:7" ht="18" customHeight="1" hidden="1">
      <c r="A351" s="207">
        <v>311</v>
      </c>
      <c r="B351" s="280" t="s">
        <v>93</v>
      </c>
      <c r="C351" s="264">
        <f>C352</f>
        <v>0</v>
      </c>
      <c r="D351" s="372">
        <f>D352</f>
        <v>0</v>
      </c>
      <c r="E351" s="264">
        <f>E352</f>
        <v>0</v>
      </c>
      <c r="F351" s="265" t="s">
        <v>225</v>
      </c>
      <c r="G351" s="265" t="e">
        <f t="shared" si="28"/>
        <v>#DIV/0!</v>
      </c>
    </row>
    <row r="352" spans="1:7" s="109" customFormat="1" ht="18" customHeight="1" hidden="1">
      <c r="A352" s="205">
        <v>3111</v>
      </c>
      <c r="B352" s="205" t="s">
        <v>55</v>
      </c>
      <c r="C352" s="269"/>
      <c r="D352" s="373"/>
      <c r="E352" s="269"/>
      <c r="F352" s="265" t="s">
        <v>225</v>
      </c>
      <c r="G352" s="271" t="e">
        <f t="shared" si="28"/>
        <v>#DIV/0!</v>
      </c>
    </row>
    <row r="353" spans="1:7" ht="18" customHeight="1" hidden="1">
      <c r="A353" s="262">
        <v>313</v>
      </c>
      <c r="B353" s="280" t="s">
        <v>58</v>
      </c>
      <c r="C353" s="264">
        <f>C354+C355</f>
        <v>0</v>
      </c>
      <c r="D353" s="372">
        <f>D354+D355</f>
        <v>0</v>
      </c>
      <c r="E353" s="264">
        <f>E354+E355</f>
        <v>0</v>
      </c>
      <c r="F353" s="265" t="s">
        <v>225</v>
      </c>
      <c r="G353" s="265" t="e">
        <f t="shared" si="28"/>
        <v>#DIV/0!</v>
      </c>
    </row>
    <row r="354" spans="1:7" ht="18" customHeight="1" hidden="1">
      <c r="A354" s="205">
        <v>3132</v>
      </c>
      <c r="B354" s="205" t="s">
        <v>91</v>
      </c>
      <c r="C354" s="269"/>
      <c r="D354" s="373"/>
      <c r="E354" s="269"/>
      <c r="F354" s="265" t="s">
        <v>225</v>
      </c>
      <c r="G354" s="271" t="e">
        <f t="shared" si="28"/>
        <v>#DIV/0!</v>
      </c>
    </row>
    <row r="355" spans="1:7" ht="18" customHeight="1" hidden="1">
      <c r="A355" s="205">
        <v>3133</v>
      </c>
      <c r="B355" s="205" t="s">
        <v>92</v>
      </c>
      <c r="C355" s="269"/>
      <c r="D355" s="373"/>
      <c r="E355" s="269"/>
      <c r="F355" s="265" t="s">
        <v>225</v>
      </c>
      <c r="G355" s="271" t="e">
        <f t="shared" si="28"/>
        <v>#DIV/0!</v>
      </c>
    </row>
    <row r="356" spans="1:7" ht="18" customHeight="1" hidden="1">
      <c r="A356" s="262">
        <v>32</v>
      </c>
      <c r="B356" s="262" t="s">
        <v>6</v>
      </c>
      <c r="C356" s="264">
        <f>C357+C359+C362+C364</f>
        <v>0</v>
      </c>
      <c r="D356" s="372">
        <f>D357+D359+D362+D364</f>
        <v>0</v>
      </c>
      <c r="E356" s="264">
        <f>E357+E359+E362+E364</f>
        <v>0</v>
      </c>
      <c r="F356" s="265" t="e">
        <f>E356/C356*100</f>
        <v>#DIV/0!</v>
      </c>
      <c r="G356" s="265" t="e">
        <f t="shared" si="28"/>
        <v>#DIV/0!</v>
      </c>
    </row>
    <row r="357" spans="1:7" ht="18" customHeight="1" hidden="1">
      <c r="A357" s="262">
        <v>321</v>
      </c>
      <c r="B357" s="280" t="s">
        <v>10</v>
      </c>
      <c r="C357" s="264">
        <f>C358</f>
        <v>0</v>
      </c>
      <c r="D357" s="372">
        <f>D358</f>
        <v>0</v>
      </c>
      <c r="E357" s="264">
        <f>E358</f>
        <v>0</v>
      </c>
      <c r="F357" s="265" t="e">
        <f>E357/C357*100</f>
        <v>#DIV/0!</v>
      </c>
      <c r="G357" s="265" t="e">
        <f t="shared" si="28"/>
        <v>#DIV/0!</v>
      </c>
    </row>
    <row r="358" spans="1:7" ht="18" customHeight="1" hidden="1">
      <c r="A358" s="209">
        <v>3211</v>
      </c>
      <c r="B358" s="234" t="s">
        <v>59</v>
      </c>
      <c r="C358" s="269"/>
      <c r="D358" s="373"/>
      <c r="E358" s="269"/>
      <c r="F358" s="271" t="e">
        <f>E358/C358*100</f>
        <v>#DIV/0!</v>
      </c>
      <c r="G358" s="271" t="e">
        <f t="shared" si="28"/>
        <v>#DIV/0!</v>
      </c>
    </row>
    <row r="359" spans="1:7" ht="18" customHeight="1" hidden="1">
      <c r="A359" s="207">
        <v>322</v>
      </c>
      <c r="B359" s="280" t="s">
        <v>61</v>
      </c>
      <c r="C359" s="264">
        <f>C360+C361</f>
        <v>0</v>
      </c>
      <c r="D359" s="372">
        <f>D360+D361</f>
        <v>0</v>
      </c>
      <c r="E359" s="264">
        <f>E360+E361</f>
        <v>0</v>
      </c>
      <c r="F359" s="265" t="s">
        <v>225</v>
      </c>
      <c r="G359" s="265" t="s">
        <v>225</v>
      </c>
    </row>
    <row r="360" spans="1:7" ht="18" customHeight="1" hidden="1">
      <c r="A360" s="209">
        <v>3221</v>
      </c>
      <c r="B360" s="205" t="s">
        <v>62</v>
      </c>
      <c r="C360" s="269"/>
      <c r="D360" s="373"/>
      <c r="E360" s="269"/>
      <c r="F360" s="265" t="s">
        <v>225</v>
      </c>
      <c r="G360" s="271"/>
    </row>
    <row r="361" spans="1:7" ht="18" customHeight="1" hidden="1">
      <c r="A361" s="209">
        <v>3223</v>
      </c>
      <c r="B361" s="205" t="s">
        <v>63</v>
      </c>
      <c r="C361" s="306"/>
      <c r="D361" s="373"/>
      <c r="E361" s="306"/>
      <c r="F361" s="265" t="s">
        <v>225</v>
      </c>
      <c r="G361" s="307"/>
    </row>
    <row r="362" spans="1:7" s="108" customFormat="1" ht="18" customHeight="1" hidden="1">
      <c r="A362" s="207">
        <v>323</v>
      </c>
      <c r="B362" s="280" t="s">
        <v>14</v>
      </c>
      <c r="C362" s="264">
        <f>C363</f>
        <v>0</v>
      </c>
      <c r="D362" s="372">
        <f>D363</f>
        <v>0</v>
      </c>
      <c r="E362" s="264">
        <f>E363</f>
        <v>0</v>
      </c>
      <c r="F362" s="265" t="s">
        <v>225</v>
      </c>
      <c r="G362" s="265" t="s">
        <v>225</v>
      </c>
    </row>
    <row r="363" spans="1:7" ht="18" customHeight="1" hidden="1">
      <c r="A363" s="209">
        <v>3231</v>
      </c>
      <c r="B363" s="278" t="s">
        <v>64</v>
      </c>
      <c r="C363" s="269"/>
      <c r="D363" s="373"/>
      <c r="E363" s="269"/>
      <c r="F363" s="265" t="s">
        <v>225</v>
      </c>
      <c r="G363" s="271"/>
    </row>
    <row r="364" spans="1:7" ht="18" customHeight="1" hidden="1">
      <c r="A364" s="207">
        <v>329</v>
      </c>
      <c r="B364" s="303" t="s">
        <v>69</v>
      </c>
      <c r="C364" s="264">
        <f>SUM(C365)</f>
        <v>0</v>
      </c>
      <c r="D364" s="372">
        <f>SUM(D365)</f>
        <v>0</v>
      </c>
      <c r="E364" s="264">
        <f>SUM(E365)</f>
        <v>0</v>
      </c>
      <c r="F364" s="265" t="s">
        <v>225</v>
      </c>
      <c r="G364" s="265"/>
    </row>
    <row r="365" spans="1:7" ht="18" customHeight="1" hidden="1">
      <c r="A365" s="209">
        <v>3293</v>
      </c>
      <c r="B365" s="234" t="s">
        <v>71</v>
      </c>
      <c r="C365" s="269"/>
      <c r="D365" s="373"/>
      <c r="E365" s="269"/>
      <c r="F365" s="265" t="s">
        <v>225</v>
      </c>
      <c r="G365" s="271"/>
    </row>
    <row r="366" spans="1:7" ht="18" customHeight="1" hidden="1">
      <c r="A366" s="207">
        <v>34</v>
      </c>
      <c r="B366" s="303" t="s">
        <v>17</v>
      </c>
      <c r="C366" s="264">
        <f aca="true" t="shared" si="29" ref="C366:E367">SUM(C367)</f>
        <v>0</v>
      </c>
      <c r="D366" s="372">
        <f t="shared" si="29"/>
        <v>0</v>
      </c>
      <c r="E366" s="264">
        <f t="shared" si="29"/>
        <v>0</v>
      </c>
      <c r="F366" s="265" t="s">
        <v>225</v>
      </c>
      <c r="G366" s="265"/>
    </row>
    <row r="367" spans="1:7" ht="18" customHeight="1" hidden="1">
      <c r="A367" s="207">
        <v>343</v>
      </c>
      <c r="B367" s="303" t="s">
        <v>75</v>
      </c>
      <c r="C367" s="264">
        <f t="shared" si="29"/>
        <v>0</v>
      </c>
      <c r="D367" s="372">
        <f t="shared" si="29"/>
        <v>0</v>
      </c>
      <c r="E367" s="264">
        <f t="shared" si="29"/>
        <v>0</v>
      </c>
      <c r="F367" s="265" t="s">
        <v>225</v>
      </c>
      <c r="G367" s="265"/>
    </row>
    <row r="368" spans="1:7" ht="18" customHeight="1" hidden="1">
      <c r="A368" s="209">
        <v>3432</v>
      </c>
      <c r="B368" s="234" t="s">
        <v>197</v>
      </c>
      <c r="C368" s="269"/>
      <c r="D368" s="373"/>
      <c r="E368" s="269"/>
      <c r="F368" s="265" t="s">
        <v>225</v>
      </c>
      <c r="G368" s="271"/>
    </row>
    <row r="369" spans="1:7" s="109" customFormat="1" ht="18" customHeight="1" hidden="1">
      <c r="A369" s="262"/>
      <c r="B369" s="308"/>
      <c r="C369" s="264"/>
      <c r="D369" s="372"/>
      <c r="E369" s="264"/>
      <c r="F369" s="265" t="s">
        <v>225</v>
      </c>
      <c r="G369" s="265"/>
    </row>
    <row r="370" spans="1:7" ht="18" customHeight="1" hidden="1">
      <c r="A370" s="262" t="s">
        <v>176</v>
      </c>
      <c r="B370" s="305" t="s">
        <v>177</v>
      </c>
      <c r="C370" s="264">
        <f>C371+C377</f>
        <v>0</v>
      </c>
      <c r="D370" s="372">
        <f>D371+D377</f>
        <v>0</v>
      </c>
      <c r="E370" s="264">
        <f>E371+E377</f>
        <v>0</v>
      </c>
      <c r="F370" s="265" t="s">
        <v>225</v>
      </c>
      <c r="G370" s="265" t="e">
        <f aca="true" t="shared" si="30" ref="G370:G383">E370/D370*100</f>
        <v>#DIV/0!</v>
      </c>
    </row>
    <row r="371" spans="1:7" ht="18" customHeight="1" hidden="1">
      <c r="A371" s="207">
        <v>31</v>
      </c>
      <c r="B371" s="280" t="s">
        <v>53</v>
      </c>
      <c r="C371" s="264">
        <f>C372+C374</f>
        <v>0</v>
      </c>
      <c r="D371" s="372">
        <f>D372+D374</f>
        <v>0</v>
      </c>
      <c r="E371" s="264">
        <f>E372+E374</f>
        <v>0</v>
      </c>
      <c r="F371" s="265" t="s">
        <v>225</v>
      </c>
      <c r="G371" s="265" t="e">
        <f t="shared" si="30"/>
        <v>#DIV/0!</v>
      </c>
    </row>
    <row r="372" spans="1:7" ht="18" customHeight="1" hidden="1">
      <c r="A372" s="207">
        <v>311</v>
      </c>
      <c r="B372" s="280" t="s">
        <v>93</v>
      </c>
      <c r="C372" s="264">
        <f>SUM(C373)</f>
        <v>0</v>
      </c>
      <c r="D372" s="372">
        <f>SUM(D373)</f>
        <v>0</v>
      </c>
      <c r="E372" s="264">
        <f>SUM(E373)</f>
        <v>0</v>
      </c>
      <c r="F372" s="265" t="s">
        <v>225</v>
      </c>
      <c r="G372" s="265" t="e">
        <f t="shared" si="30"/>
        <v>#DIV/0!</v>
      </c>
    </row>
    <row r="373" spans="1:7" ht="18" customHeight="1" hidden="1">
      <c r="A373" s="205">
        <v>3111</v>
      </c>
      <c r="B373" s="205" t="s">
        <v>55</v>
      </c>
      <c r="C373" s="269"/>
      <c r="D373" s="373"/>
      <c r="E373" s="269"/>
      <c r="F373" s="265" t="s">
        <v>225</v>
      </c>
      <c r="G373" s="271" t="e">
        <f t="shared" si="30"/>
        <v>#DIV/0!</v>
      </c>
    </row>
    <row r="374" spans="1:7" ht="18" customHeight="1" hidden="1">
      <c r="A374" s="262">
        <v>313</v>
      </c>
      <c r="B374" s="280" t="s">
        <v>58</v>
      </c>
      <c r="C374" s="264">
        <f>C375+C376</f>
        <v>0</v>
      </c>
      <c r="D374" s="372">
        <f>D375+D376</f>
        <v>0</v>
      </c>
      <c r="E374" s="264">
        <f>E375+E376</f>
        <v>0</v>
      </c>
      <c r="F374" s="265" t="s">
        <v>225</v>
      </c>
      <c r="G374" s="265" t="e">
        <f t="shared" si="30"/>
        <v>#DIV/0!</v>
      </c>
    </row>
    <row r="375" spans="1:7" ht="18" customHeight="1" hidden="1">
      <c r="A375" s="205">
        <v>3132</v>
      </c>
      <c r="B375" s="205" t="s">
        <v>91</v>
      </c>
      <c r="C375" s="269"/>
      <c r="D375" s="373"/>
      <c r="E375" s="269"/>
      <c r="F375" s="265" t="s">
        <v>225</v>
      </c>
      <c r="G375" s="271" t="e">
        <f t="shared" si="30"/>
        <v>#DIV/0!</v>
      </c>
    </row>
    <row r="376" spans="1:7" ht="18" customHeight="1" hidden="1">
      <c r="A376" s="205">
        <v>3133</v>
      </c>
      <c r="B376" s="205" t="s">
        <v>92</v>
      </c>
      <c r="C376" s="269"/>
      <c r="D376" s="373"/>
      <c r="E376" s="269"/>
      <c r="F376" s="265" t="s">
        <v>225</v>
      </c>
      <c r="G376" s="271" t="e">
        <f t="shared" si="30"/>
        <v>#DIV/0!</v>
      </c>
    </row>
    <row r="377" spans="1:7" ht="18" customHeight="1" hidden="1">
      <c r="A377" s="262">
        <v>32</v>
      </c>
      <c r="B377" s="262" t="s">
        <v>6</v>
      </c>
      <c r="C377" s="264">
        <f>C378+C381</f>
        <v>0</v>
      </c>
      <c r="D377" s="372">
        <f>D378+D381</f>
        <v>0</v>
      </c>
      <c r="E377" s="264">
        <f>E378+E381</f>
        <v>0</v>
      </c>
      <c r="F377" s="265" t="s">
        <v>225</v>
      </c>
      <c r="G377" s="265" t="e">
        <f t="shared" si="30"/>
        <v>#DIV/0!</v>
      </c>
    </row>
    <row r="378" spans="1:7" ht="18" customHeight="1" hidden="1">
      <c r="A378" s="262">
        <v>321</v>
      </c>
      <c r="B378" s="280" t="s">
        <v>10</v>
      </c>
      <c r="C378" s="264">
        <f>SUM(C379:C380)</f>
        <v>0</v>
      </c>
      <c r="D378" s="372">
        <f>SUM(D379:D380)</f>
        <v>0</v>
      </c>
      <c r="E378" s="264">
        <f>SUM(E379:E380)</f>
        <v>0</v>
      </c>
      <c r="F378" s="265" t="s">
        <v>225</v>
      </c>
      <c r="G378" s="265" t="e">
        <f t="shared" si="30"/>
        <v>#DIV/0!</v>
      </c>
    </row>
    <row r="379" spans="1:7" ht="18" customHeight="1" hidden="1">
      <c r="A379" s="205">
        <v>3211</v>
      </c>
      <c r="B379" s="234" t="s">
        <v>59</v>
      </c>
      <c r="C379" s="264"/>
      <c r="D379" s="372"/>
      <c r="E379" s="264"/>
      <c r="F379" s="265" t="s">
        <v>225</v>
      </c>
      <c r="G379" s="265" t="e">
        <f t="shared" si="30"/>
        <v>#DIV/0!</v>
      </c>
    </row>
    <row r="380" spans="1:7" ht="18" customHeight="1" hidden="1">
      <c r="A380" s="205">
        <v>3214</v>
      </c>
      <c r="B380" s="234" t="s">
        <v>207</v>
      </c>
      <c r="C380" s="264"/>
      <c r="D380" s="372"/>
      <c r="E380" s="264"/>
      <c r="F380" s="265" t="s">
        <v>225</v>
      </c>
      <c r="G380" s="265" t="e">
        <f t="shared" si="30"/>
        <v>#DIV/0!</v>
      </c>
    </row>
    <row r="381" spans="1:7" ht="18" customHeight="1" hidden="1">
      <c r="A381" s="262">
        <v>323</v>
      </c>
      <c r="B381" s="280" t="s">
        <v>14</v>
      </c>
      <c r="C381" s="264">
        <f>C382</f>
        <v>0</v>
      </c>
      <c r="D381" s="372">
        <f>D382</f>
        <v>0</v>
      </c>
      <c r="E381" s="264">
        <f>E382</f>
        <v>0</v>
      </c>
      <c r="F381" s="265" t="s">
        <v>225</v>
      </c>
      <c r="G381" s="265" t="e">
        <f t="shared" si="30"/>
        <v>#DIV/0!</v>
      </c>
    </row>
    <row r="382" spans="1:7" ht="18" customHeight="1" hidden="1">
      <c r="A382" s="209">
        <v>3237</v>
      </c>
      <c r="B382" s="205" t="s">
        <v>178</v>
      </c>
      <c r="C382" s="269">
        <v>0</v>
      </c>
      <c r="D382" s="373"/>
      <c r="E382" s="269">
        <v>0</v>
      </c>
      <c r="F382" s="265" t="s">
        <v>225</v>
      </c>
      <c r="G382" s="271" t="e">
        <f t="shared" si="30"/>
        <v>#DIV/0!</v>
      </c>
    </row>
    <row r="383" spans="1:7" ht="18" customHeight="1" hidden="1">
      <c r="A383" s="209"/>
      <c r="B383" s="205"/>
      <c r="C383" s="269"/>
      <c r="D383" s="373"/>
      <c r="E383" s="269"/>
      <c r="F383" s="265" t="s">
        <v>225</v>
      </c>
      <c r="G383" s="271" t="e">
        <f t="shared" si="30"/>
        <v>#DIV/0!</v>
      </c>
    </row>
    <row r="384" spans="1:7" ht="18" customHeight="1" hidden="1">
      <c r="A384" s="262" t="s">
        <v>191</v>
      </c>
      <c r="B384" s="280" t="s">
        <v>192</v>
      </c>
      <c r="C384" s="264">
        <f>C385+C391</f>
        <v>0</v>
      </c>
      <c r="D384" s="372">
        <f>D385+D391</f>
        <v>0</v>
      </c>
      <c r="E384" s="264">
        <f>E385+E391</f>
        <v>0</v>
      </c>
      <c r="F384" s="265" t="s">
        <v>225</v>
      </c>
      <c r="G384" s="265" t="s">
        <v>225</v>
      </c>
    </row>
    <row r="385" spans="1:7" ht="18" customHeight="1" hidden="1">
      <c r="A385" s="207">
        <v>31</v>
      </c>
      <c r="B385" s="280" t="s">
        <v>53</v>
      </c>
      <c r="C385" s="264">
        <f>C386+C388</f>
        <v>0</v>
      </c>
      <c r="D385" s="372">
        <f>D386+D388</f>
        <v>0</v>
      </c>
      <c r="E385" s="264">
        <f>E386+E388</f>
        <v>0</v>
      </c>
      <c r="F385" s="265" t="s">
        <v>225</v>
      </c>
      <c r="G385" s="265" t="s">
        <v>225</v>
      </c>
    </row>
    <row r="386" spans="1:7" ht="18" customHeight="1" hidden="1">
      <c r="A386" s="207">
        <v>311</v>
      </c>
      <c r="B386" s="280" t="s">
        <v>93</v>
      </c>
      <c r="C386" s="264">
        <f>C387</f>
        <v>0</v>
      </c>
      <c r="D386" s="372">
        <f>D387</f>
        <v>0</v>
      </c>
      <c r="E386" s="264">
        <f>E387</f>
        <v>0</v>
      </c>
      <c r="F386" s="265" t="s">
        <v>225</v>
      </c>
      <c r="G386" s="265" t="s">
        <v>225</v>
      </c>
    </row>
    <row r="387" spans="1:7" ht="18" customHeight="1" hidden="1">
      <c r="A387" s="205">
        <v>3111</v>
      </c>
      <c r="B387" s="205" t="s">
        <v>55</v>
      </c>
      <c r="C387" s="269"/>
      <c r="D387" s="373"/>
      <c r="E387" s="269"/>
      <c r="F387" s="265" t="s">
        <v>225</v>
      </c>
      <c r="G387" s="271"/>
    </row>
    <row r="388" spans="1:7" ht="18" customHeight="1" hidden="1">
      <c r="A388" s="262">
        <v>313</v>
      </c>
      <c r="B388" s="280" t="s">
        <v>58</v>
      </c>
      <c r="C388" s="264">
        <f>C389+C390</f>
        <v>0</v>
      </c>
      <c r="D388" s="372">
        <f>D389+D390</f>
        <v>0</v>
      </c>
      <c r="E388" s="264">
        <f>E389+E390</f>
        <v>0</v>
      </c>
      <c r="F388" s="265" t="s">
        <v>225</v>
      </c>
      <c r="G388" s="265" t="s">
        <v>225</v>
      </c>
    </row>
    <row r="389" spans="1:7" ht="18" customHeight="1" hidden="1">
      <c r="A389" s="205">
        <v>3132</v>
      </c>
      <c r="B389" s="205" t="s">
        <v>91</v>
      </c>
      <c r="C389" s="269"/>
      <c r="D389" s="373"/>
      <c r="E389" s="269"/>
      <c r="F389" s="265" t="s">
        <v>225</v>
      </c>
      <c r="G389" s="271"/>
    </row>
    <row r="390" spans="1:7" ht="18" customHeight="1" hidden="1">
      <c r="A390" s="205">
        <v>3133</v>
      </c>
      <c r="B390" s="205" t="s">
        <v>92</v>
      </c>
      <c r="C390" s="269"/>
      <c r="D390" s="373"/>
      <c r="E390" s="269"/>
      <c r="F390" s="265" t="s">
        <v>225</v>
      </c>
      <c r="G390" s="271"/>
    </row>
    <row r="391" spans="1:7" ht="18" customHeight="1" hidden="1">
      <c r="A391" s="262">
        <v>32</v>
      </c>
      <c r="B391" s="262" t="s">
        <v>6</v>
      </c>
      <c r="C391" s="264">
        <f>C392+C394+C397</f>
        <v>0</v>
      </c>
      <c r="D391" s="372">
        <f>D392+D394+D397</f>
        <v>0</v>
      </c>
      <c r="E391" s="264">
        <f>E392+E394+E397</f>
        <v>0</v>
      </c>
      <c r="F391" s="265" t="s">
        <v>225</v>
      </c>
      <c r="G391" s="265" t="s">
        <v>225</v>
      </c>
    </row>
    <row r="392" spans="1:7" ht="18" customHeight="1" hidden="1">
      <c r="A392" s="262">
        <v>321</v>
      </c>
      <c r="B392" s="280" t="s">
        <v>10</v>
      </c>
      <c r="C392" s="264">
        <f>C393</f>
        <v>0</v>
      </c>
      <c r="D392" s="372">
        <f>D393</f>
        <v>0</v>
      </c>
      <c r="E392" s="264">
        <f>E393</f>
        <v>0</v>
      </c>
      <c r="F392" s="265" t="s">
        <v>225</v>
      </c>
      <c r="G392" s="265" t="s">
        <v>225</v>
      </c>
    </row>
    <row r="393" spans="1:7" ht="18" customHeight="1" hidden="1">
      <c r="A393" s="209">
        <v>3211</v>
      </c>
      <c r="B393" s="234" t="s">
        <v>59</v>
      </c>
      <c r="C393" s="269"/>
      <c r="D393" s="373"/>
      <c r="E393" s="269"/>
      <c r="F393" s="265" t="s">
        <v>225</v>
      </c>
      <c r="G393" s="271"/>
    </row>
    <row r="394" spans="1:7" ht="18" customHeight="1" hidden="1">
      <c r="A394" s="207">
        <v>322</v>
      </c>
      <c r="B394" s="280" t="s">
        <v>61</v>
      </c>
      <c r="C394" s="264">
        <f>C395+C396</f>
        <v>0</v>
      </c>
      <c r="D394" s="372">
        <f>D395+D396</f>
        <v>0</v>
      </c>
      <c r="E394" s="264">
        <f>E395+E396</f>
        <v>0</v>
      </c>
      <c r="F394" s="265" t="s">
        <v>225</v>
      </c>
      <c r="G394" s="265" t="s">
        <v>225</v>
      </c>
    </row>
    <row r="395" spans="1:7" ht="18" customHeight="1" hidden="1">
      <c r="A395" s="209">
        <v>3221</v>
      </c>
      <c r="B395" s="205" t="s">
        <v>62</v>
      </c>
      <c r="C395" s="269"/>
      <c r="D395" s="373"/>
      <c r="E395" s="269"/>
      <c r="F395" s="265" t="s">
        <v>225</v>
      </c>
      <c r="G395" s="271"/>
    </row>
    <row r="396" spans="1:7" ht="18" customHeight="1" hidden="1">
      <c r="A396" s="209">
        <v>3223</v>
      </c>
      <c r="B396" s="205" t="s">
        <v>63</v>
      </c>
      <c r="C396" s="306"/>
      <c r="D396" s="373"/>
      <c r="E396" s="306"/>
      <c r="F396" s="265" t="s">
        <v>225</v>
      </c>
      <c r="G396" s="307"/>
    </row>
    <row r="397" spans="1:7" ht="18" customHeight="1" hidden="1">
      <c r="A397" s="207">
        <v>323</v>
      </c>
      <c r="B397" s="280" t="s">
        <v>14</v>
      </c>
      <c r="C397" s="264">
        <f>C398</f>
        <v>0</v>
      </c>
      <c r="D397" s="372">
        <f>D398</f>
        <v>0</v>
      </c>
      <c r="E397" s="264">
        <f>E398</f>
        <v>0</v>
      </c>
      <c r="F397" s="265" t="s">
        <v>225</v>
      </c>
      <c r="G397" s="265" t="s">
        <v>225</v>
      </c>
    </row>
    <row r="398" spans="1:7" ht="18" customHeight="1" hidden="1">
      <c r="A398" s="209">
        <v>3231</v>
      </c>
      <c r="B398" s="278" t="s">
        <v>64</v>
      </c>
      <c r="C398" s="269"/>
      <c r="D398" s="373"/>
      <c r="E398" s="269"/>
      <c r="F398" s="265" t="s">
        <v>225</v>
      </c>
      <c r="G398" s="271"/>
    </row>
    <row r="399" spans="1:7" ht="18" customHeight="1" hidden="1">
      <c r="A399" s="262"/>
      <c r="B399" s="305"/>
      <c r="C399" s="264"/>
      <c r="D399" s="372"/>
      <c r="E399" s="264"/>
      <c r="F399" s="265" t="s">
        <v>225</v>
      </c>
      <c r="G399" s="265"/>
    </row>
    <row r="400" spans="1:7" ht="18" customHeight="1" hidden="1">
      <c r="A400" s="262" t="s">
        <v>193</v>
      </c>
      <c r="B400" s="280" t="s">
        <v>194</v>
      </c>
      <c r="C400" s="264">
        <f>C401+C407</f>
        <v>0</v>
      </c>
      <c r="D400" s="372">
        <f>D401+D407</f>
        <v>0</v>
      </c>
      <c r="E400" s="264">
        <f>E401+E407</f>
        <v>0</v>
      </c>
      <c r="F400" s="265" t="s">
        <v>225</v>
      </c>
      <c r="G400" s="265"/>
    </row>
    <row r="401" spans="1:7" ht="18" customHeight="1" hidden="1">
      <c r="A401" s="207">
        <v>31</v>
      </c>
      <c r="B401" s="280" t="s">
        <v>53</v>
      </c>
      <c r="C401" s="264">
        <f>C402+C404</f>
        <v>0</v>
      </c>
      <c r="D401" s="372"/>
      <c r="E401" s="264">
        <f>E402+E404</f>
        <v>0</v>
      </c>
      <c r="F401" s="265" t="s">
        <v>225</v>
      </c>
      <c r="G401" s="265"/>
    </row>
    <row r="402" spans="1:7" ht="18" customHeight="1" hidden="1">
      <c r="A402" s="207">
        <v>311</v>
      </c>
      <c r="B402" s="280" t="s">
        <v>93</v>
      </c>
      <c r="C402" s="264">
        <f>C403</f>
        <v>0</v>
      </c>
      <c r="D402" s="372">
        <f>D403</f>
        <v>0</v>
      </c>
      <c r="E402" s="264">
        <f>E403</f>
        <v>0</v>
      </c>
      <c r="F402" s="265" t="s">
        <v>225</v>
      </c>
      <c r="G402" s="265"/>
    </row>
    <row r="403" spans="1:7" ht="18" customHeight="1" hidden="1">
      <c r="A403" s="205">
        <v>3111</v>
      </c>
      <c r="B403" s="205" t="s">
        <v>55</v>
      </c>
      <c r="C403" s="269"/>
      <c r="D403" s="373"/>
      <c r="E403" s="269"/>
      <c r="F403" s="265" t="s">
        <v>225</v>
      </c>
      <c r="G403" s="271"/>
    </row>
    <row r="404" spans="1:7" ht="18" customHeight="1" hidden="1">
      <c r="A404" s="262">
        <v>313</v>
      </c>
      <c r="B404" s="280" t="s">
        <v>58</v>
      </c>
      <c r="C404" s="264">
        <f>C405+C406</f>
        <v>0</v>
      </c>
      <c r="D404" s="372">
        <f>D405+D406</f>
        <v>0</v>
      </c>
      <c r="E404" s="264">
        <f>E405+E406</f>
        <v>0</v>
      </c>
      <c r="F404" s="265" t="s">
        <v>225</v>
      </c>
      <c r="G404" s="265"/>
    </row>
    <row r="405" spans="1:7" ht="18" customHeight="1" hidden="1">
      <c r="A405" s="205">
        <v>3132</v>
      </c>
      <c r="B405" s="205" t="s">
        <v>91</v>
      </c>
      <c r="C405" s="269"/>
      <c r="D405" s="373"/>
      <c r="E405" s="269"/>
      <c r="F405" s="265" t="s">
        <v>225</v>
      </c>
      <c r="G405" s="271"/>
    </row>
    <row r="406" spans="1:7" ht="18" customHeight="1" hidden="1">
      <c r="A406" s="205">
        <v>3133</v>
      </c>
      <c r="B406" s="205" t="s">
        <v>92</v>
      </c>
      <c r="C406" s="269"/>
      <c r="D406" s="373"/>
      <c r="E406" s="269"/>
      <c r="F406" s="265" t="s">
        <v>225</v>
      </c>
      <c r="G406" s="271"/>
    </row>
    <row r="407" spans="1:7" ht="18" customHeight="1" hidden="1">
      <c r="A407" s="262">
        <v>32</v>
      </c>
      <c r="B407" s="262" t="s">
        <v>6</v>
      </c>
      <c r="C407" s="264">
        <f>C408+C410+C413</f>
        <v>0</v>
      </c>
      <c r="D407" s="372">
        <f>D408+D410+D413</f>
        <v>0</v>
      </c>
      <c r="E407" s="264">
        <f>E408+E410+E413</f>
        <v>0</v>
      </c>
      <c r="F407" s="265" t="s">
        <v>225</v>
      </c>
      <c r="G407" s="265"/>
    </row>
    <row r="408" spans="1:7" ht="18" customHeight="1" hidden="1">
      <c r="A408" s="262">
        <v>321</v>
      </c>
      <c r="B408" s="280" t="s">
        <v>10</v>
      </c>
      <c r="C408" s="264">
        <f>C409</f>
        <v>0</v>
      </c>
      <c r="D408" s="372">
        <f>D409</f>
        <v>0</v>
      </c>
      <c r="E408" s="264">
        <f>E409</f>
        <v>0</v>
      </c>
      <c r="F408" s="265" t="s">
        <v>225</v>
      </c>
      <c r="G408" s="265"/>
    </row>
    <row r="409" spans="1:7" ht="18" customHeight="1" hidden="1">
      <c r="A409" s="209">
        <v>3211</v>
      </c>
      <c r="B409" s="234" t="s">
        <v>59</v>
      </c>
      <c r="C409" s="269"/>
      <c r="D409" s="373"/>
      <c r="E409" s="269"/>
      <c r="F409" s="265" t="s">
        <v>225</v>
      </c>
      <c r="G409" s="271"/>
    </row>
    <row r="410" spans="1:7" ht="18" customHeight="1" hidden="1">
      <c r="A410" s="207">
        <v>322</v>
      </c>
      <c r="B410" s="280" t="s">
        <v>61</v>
      </c>
      <c r="C410" s="264">
        <f>C411+C412</f>
        <v>0</v>
      </c>
      <c r="D410" s="372">
        <f>D411+D412</f>
        <v>0</v>
      </c>
      <c r="E410" s="264">
        <f>E411+E412</f>
        <v>0</v>
      </c>
      <c r="F410" s="265" t="s">
        <v>225</v>
      </c>
      <c r="G410" s="265"/>
    </row>
    <row r="411" spans="1:7" ht="18" customHeight="1" hidden="1">
      <c r="A411" s="209">
        <v>3221</v>
      </c>
      <c r="B411" s="205" t="s">
        <v>62</v>
      </c>
      <c r="C411" s="269"/>
      <c r="D411" s="373"/>
      <c r="E411" s="269"/>
      <c r="F411" s="265" t="s">
        <v>225</v>
      </c>
      <c r="G411" s="271"/>
    </row>
    <row r="412" spans="1:7" ht="18" customHeight="1" hidden="1">
      <c r="A412" s="209">
        <v>3223</v>
      </c>
      <c r="B412" s="205" t="s">
        <v>63</v>
      </c>
      <c r="C412" s="306"/>
      <c r="D412" s="373"/>
      <c r="E412" s="306"/>
      <c r="F412" s="265" t="s">
        <v>225</v>
      </c>
      <c r="G412" s="307"/>
    </row>
    <row r="413" spans="1:7" ht="18" customHeight="1" hidden="1">
      <c r="A413" s="207">
        <v>323</v>
      </c>
      <c r="B413" s="280" t="s">
        <v>14</v>
      </c>
      <c r="C413" s="264">
        <f>C414</f>
        <v>0</v>
      </c>
      <c r="D413" s="372">
        <f>D414</f>
        <v>0</v>
      </c>
      <c r="E413" s="264">
        <f>E414</f>
        <v>0</v>
      </c>
      <c r="F413" s="265" t="s">
        <v>225</v>
      </c>
      <c r="G413" s="265"/>
    </row>
    <row r="414" spans="1:7" ht="18" customHeight="1" hidden="1">
      <c r="A414" s="209">
        <v>3231</v>
      </c>
      <c r="B414" s="278" t="s">
        <v>64</v>
      </c>
      <c r="C414" s="269"/>
      <c r="D414" s="373"/>
      <c r="E414" s="269"/>
      <c r="F414" s="265" t="s">
        <v>225</v>
      </c>
      <c r="G414" s="271"/>
    </row>
    <row r="415" spans="1:7" ht="18" customHeight="1" hidden="1">
      <c r="A415" s="262"/>
      <c r="B415" s="305"/>
      <c r="C415" s="264"/>
      <c r="D415" s="372"/>
      <c r="E415" s="264"/>
      <c r="F415" s="265" t="s">
        <v>225</v>
      </c>
      <c r="G415" s="265"/>
    </row>
    <row r="416" spans="1:7" ht="18" customHeight="1" hidden="1">
      <c r="A416" s="262" t="s">
        <v>195</v>
      </c>
      <c r="B416" s="305" t="s">
        <v>196</v>
      </c>
      <c r="C416" s="264">
        <f aca="true" t="shared" si="31" ref="C416:E417">C417</f>
        <v>0</v>
      </c>
      <c r="D416" s="372">
        <f t="shared" si="31"/>
        <v>0</v>
      </c>
      <c r="E416" s="264">
        <f t="shared" si="31"/>
        <v>0</v>
      </c>
      <c r="F416" s="265" t="s">
        <v>225</v>
      </c>
      <c r="G416" s="265" t="s">
        <v>225</v>
      </c>
    </row>
    <row r="417" spans="1:7" ht="18" customHeight="1" hidden="1">
      <c r="A417" s="262">
        <v>32</v>
      </c>
      <c r="B417" s="262" t="s">
        <v>6</v>
      </c>
      <c r="C417" s="264">
        <f t="shared" si="31"/>
        <v>0</v>
      </c>
      <c r="D417" s="372">
        <f t="shared" si="31"/>
        <v>0</v>
      </c>
      <c r="E417" s="264">
        <f t="shared" si="31"/>
        <v>0</v>
      </c>
      <c r="F417" s="265" t="s">
        <v>225</v>
      </c>
      <c r="G417" s="265" t="s">
        <v>225</v>
      </c>
    </row>
    <row r="418" spans="1:7" ht="18" customHeight="1" hidden="1">
      <c r="A418" s="262">
        <v>321</v>
      </c>
      <c r="B418" s="280" t="s">
        <v>10</v>
      </c>
      <c r="C418" s="264">
        <f>C419+C420</f>
        <v>0</v>
      </c>
      <c r="D418" s="372">
        <f>D419+D420</f>
        <v>0</v>
      </c>
      <c r="E418" s="264">
        <f>E419+E420</f>
        <v>0</v>
      </c>
      <c r="F418" s="265" t="s">
        <v>225</v>
      </c>
      <c r="G418" s="265" t="s">
        <v>225</v>
      </c>
    </row>
    <row r="419" spans="1:7" ht="18" customHeight="1" hidden="1">
      <c r="A419" s="205">
        <v>3211</v>
      </c>
      <c r="B419" s="234" t="s">
        <v>59</v>
      </c>
      <c r="C419" s="269"/>
      <c r="D419" s="373"/>
      <c r="E419" s="269"/>
      <c r="F419" s="265" t="s">
        <v>225</v>
      </c>
      <c r="G419" s="271"/>
    </row>
    <row r="420" spans="1:7" ht="18" customHeight="1" hidden="1">
      <c r="A420" s="209">
        <v>3213</v>
      </c>
      <c r="B420" s="205" t="s">
        <v>9</v>
      </c>
      <c r="C420" s="269"/>
      <c r="D420" s="373"/>
      <c r="E420" s="269"/>
      <c r="F420" s="271"/>
      <c r="G420" s="271"/>
    </row>
    <row r="421" spans="1:7" ht="18" customHeight="1" hidden="1">
      <c r="A421" s="209"/>
      <c r="B421" s="205"/>
      <c r="C421" s="269"/>
      <c r="D421" s="373"/>
      <c r="E421" s="269"/>
      <c r="F421" s="271"/>
      <c r="G421" s="271"/>
    </row>
    <row r="422" spans="1:7" ht="18" customHeight="1">
      <c r="A422" s="313" t="s">
        <v>271</v>
      </c>
      <c r="B422" s="164" t="s">
        <v>201</v>
      </c>
      <c r="C422" s="208">
        <f>C423+C429+C439</f>
        <v>36893</v>
      </c>
      <c r="D422" s="374">
        <f>D423+D429+D439</f>
        <v>0</v>
      </c>
      <c r="E422" s="208">
        <f>E423+E429+E439</f>
        <v>0</v>
      </c>
      <c r="F422" s="309">
        <f aca="true" t="shared" si="32" ref="F422:F427">E422/C422*100</f>
        <v>0</v>
      </c>
      <c r="G422" s="265" t="s">
        <v>225</v>
      </c>
    </row>
    <row r="423" spans="1:7" ht="18" customHeight="1">
      <c r="A423" s="335">
        <v>31</v>
      </c>
      <c r="B423" s="310" t="s">
        <v>53</v>
      </c>
      <c r="C423" s="208">
        <f>C424+C426</f>
        <v>16613</v>
      </c>
      <c r="D423" s="374">
        <f>D424+D426</f>
        <v>0</v>
      </c>
      <c r="E423" s="208">
        <f>E424+E426</f>
        <v>0</v>
      </c>
      <c r="F423" s="309">
        <f t="shared" si="32"/>
        <v>0</v>
      </c>
      <c r="G423" s="265" t="s">
        <v>225</v>
      </c>
    </row>
    <row r="424" spans="1:7" ht="18" customHeight="1">
      <c r="A424" s="335">
        <v>311</v>
      </c>
      <c r="B424" s="310" t="s">
        <v>93</v>
      </c>
      <c r="C424" s="208">
        <f>C425</f>
        <v>14260</v>
      </c>
      <c r="D424" s="374">
        <f>D425</f>
        <v>0</v>
      </c>
      <c r="E424" s="208">
        <f>E425</f>
        <v>0</v>
      </c>
      <c r="F424" s="309">
        <f t="shared" si="32"/>
        <v>0</v>
      </c>
      <c r="G424" s="265" t="s">
        <v>225</v>
      </c>
    </row>
    <row r="425" spans="1:7" ht="18" customHeight="1">
      <c r="A425" s="311">
        <v>3111</v>
      </c>
      <c r="B425" s="311" t="s">
        <v>55</v>
      </c>
      <c r="C425" s="268">
        <v>14260</v>
      </c>
      <c r="D425" s="375"/>
      <c r="E425" s="268"/>
      <c r="F425" s="312">
        <f t="shared" si="32"/>
        <v>0</v>
      </c>
      <c r="G425" s="312"/>
    </row>
    <row r="426" spans="1:7" ht="18" customHeight="1">
      <c r="A426" s="313">
        <v>313</v>
      </c>
      <c r="B426" s="310" t="s">
        <v>58</v>
      </c>
      <c r="C426" s="208">
        <f>C427+C428</f>
        <v>2353</v>
      </c>
      <c r="D426" s="374">
        <f>D427+D428</f>
        <v>0</v>
      </c>
      <c r="E426" s="208">
        <f>E427+E428</f>
        <v>0</v>
      </c>
      <c r="F426" s="309">
        <f t="shared" si="32"/>
        <v>0</v>
      </c>
      <c r="G426" s="265" t="s">
        <v>225</v>
      </c>
    </row>
    <row r="427" spans="1:7" ht="18" customHeight="1">
      <c r="A427" s="311">
        <v>3132</v>
      </c>
      <c r="B427" s="311" t="s">
        <v>91</v>
      </c>
      <c r="C427" s="268">
        <v>2353</v>
      </c>
      <c r="D427" s="375"/>
      <c r="E427" s="268"/>
      <c r="F427" s="312">
        <f t="shared" si="32"/>
        <v>0</v>
      </c>
      <c r="G427" s="312"/>
    </row>
    <row r="428" spans="1:7" ht="18" customHeight="1">
      <c r="A428" s="311">
        <v>3133</v>
      </c>
      <c r="B428" s="311" t="s">
        <v>92</v>
      </c>
      <c r="C428" s="268"/>
      <c r="D428" s="375"/>
      <c r="E428" s="268"/>
      <c r="F428" s="309"/>
      <c r="G428" s="312"/>
    </row>
    <row r="429" spans="1:7" ht="18" customHeight="1">
      <c r="A429" s="313">
        <v>32</v>
      </c>
      <c r="B429" s="313" t="s">
        <v>6</v>
      </c>
      <c r="C429" s="208">
        <f>C430+C433+C435</f>
        <v>0</v>
      </c>
      <c r="D429" s="374">
        <f>D430+D433+D435</f>
        <v>0</v>
      </c>
      <c r="E429" s="208">
        <f>E430+E433+E435</f>
        <v>0</v>
      </c>
      <c r="F429" s="309" t="s">
        <v>225</v>
      </c>
      <c r="G429" s="309" t="s">
        <v>225</v>
      </c>
    </row>
    <row r="430" spans="1:7" ht="18" customHeight="1">
      <c r="A430" s="313">
        <v>321</v>
      </c>
      <c r="B430" s="310" t="s">
        <v>10</v>
      </c>
      <c r="C430" s="208">
        <f>C431+C432</f>
        <v>0</v>
      </c>
      <c r="D430" s="374">
        <f>D431+D432</f>
        <v>0</v>
      </c>
      <c r="E430" s="208">
        <f>E431+E432</f>
        <v>0</v>
      </c>
      <c r="F430" s="309" t="s">
        <v>225</v>
      </c>
      <c r="G430" s="309" t="s">
        <v>225</v>
      </c>
    </row>
    <row r="431" spans="1:7" s="117" customFormat="1" ht="18" customHeight="1">
      <c r="A431" s="205">
        <v>3211</v>
      </c>
      <c r="B431" s="234" t="s">
        <v>59</v>
      </c>
      <c r="C431" s="269"/>
      <c r="D431" s="412"/>
      <c r="E431" s="269"/>
      <c r="F431" s="271"/>
      <c r="G431" s="274" t="e">
        <f>E431/D431*100</f>
        <v>#DIV/0!</v>
      </c>
    </row>
    <row r="432" spans="1:7" s="117" customFormat="1" ht="18" customHeight="1">
      <c r="A432" s="209">
        <v>3213</v>
      </c>
      <c r="B432" s="205" t="s">
        <v>9</v>
      </c>
      <c r="C432" s="269"/>
      <c r="D432" s="412"/>
      <c r="E432" s="269"/>
      <c r="F432" s="271"/>
      <c r="G432" s="274"/>
    </row>
    <row r="433" spans="1:7" ht="18" customHeight="1">
      <c r="A433" s="335">
        <v>322</v>
      </c>
      <c r="B433" s="280" t="s">
        <v>61</v>
      </c>
      <c r="C433" s="208">
        <f>C434</f>
        <v>0</v>
      </c>
      <c r="D433" s="374">
        <f>D434</f>
        <v>0</v>
      </c>
      <c r="E433" s="208">
        <f>E434</f>
        <v>0</v>
      </c>
      <c r="F433" s="309" t="s">
        <v>225</v>
      </c>
      <c r="G433" s="309" t="s">
        <v>225</v>
      </c>
    </row>
    <row r="434" spans="1:7" s="117" customFormat="1" ht="18" customHeight="1">
      <c r="A434" s="209">
        <v>3221</v>
      </c>
      <c r="B434" s="205" t="s">
        <v>62</v>
      </c>
      <c r="C434" s="269"/>
      <c r="D434" s="412"/>
      <c r="E434" s="269"/>
      <c r="F434" s="309"/>
      <c r="G434" s="271"/>
    </row>
    <row r="435" spans="1:7" ht="18" customHeight="1">
      <c r="A435" s="335">
        <v>323</v>
      </c>
      <c r="B435" s="280" t="s">
        <v>14</v>
      </c>
      <c r="C435" s="208">
        <f>C436+C437+C438</f>
        <v>0</v>
      </c>
      <c r="D435" s="374">
        <f>D436+D437+D438</f>
        <v>0</v>
      </c>
      <c r="E435" s="208">
        <f>E436+E437+E438</f>
        <v>0</v>
      </c>
      <c r="F435" s="309" t="s">
        <v>225</v>
      </c>
      <c r="G435" s="309" t="s">
        <v>225</v>
      </c>
    </row>
    <row r="436" spans="1:7" s="117" customFormat="1" ht="18" customHeight="1">
      <c r="A436" s="209">
        <v>3231</v>
      </c>
      <c r="B436" s="278" t="s">
        <v>64</v>
      </c>
      <c r="C436" s="269"/>
      <c r="D436" s="412"/>
      <c r="E436" s="269"/>
      <c r="F436" s="309"/>
      <c r="G436" s="271"/>
    </row>
    <row r="437" spans="1:7" s="117" customFormat="1" ht="18" customHeight="1">
      <c r="A437" s="209">
        <v>3233</v>
      </c>
      <c r="B437" s="234" t="s">
        <v>65</v>
      </c>
      <c r="C437" s="269"/>
      <c r="D437" s="412"/>
      <c r="E437" s="269"/>
      <c r="F437" s="309"/>
      <c r="G437" s="271"/>
    </row>
    <row r="438" spans="1:7" s="117" customFormat="1" ht="18" customHeight="1">
      <c r="A438" s="209">
        <v>3238</v>
      </c>
      <c r="B438" s="205" t="s">
        <v>114</v>
      </c>
      <c r="C438" s="269"/>
      <c r="D438" s="412"/>
      <c r="E438" s="269"/>
      <c r="F438" s="309"/>
      <c r="G438" s="271"/>
    </row>
    <row r="439" spans="1:7" ht="18" customHeight="1">
      <c r="A439" s="335">
        <v>42</v>
      </c>
      <c r="B439" s="198" t="s">
        <v>18</v>
      </c>
      <c r="C439" s="208">
        <f>C440+C442</f>
        <v>20280</v>
      </c>
      <c r="D439" s="374">
        <f>D440+D442</f>
        <v>0</v>
      </c>
      <c r="E439" s="208">
        <f>E440+E442</f>
        <v>0</v>
      </c>
      <c r="F439" s="309">
        <f>E439/C439*100</f>
        <v>0</v>
      </c>
      <c r="G439" s="309" t="s">
        <v>225</v>
      </c>
    </row>
    <row r="440" spans="1:7" ht="18" customHeight="1">
      <c r="A440" s="335">
        <v>422</v>
      </c>
      <c r="B440" s="233" t="s">
        <v>26</v>
      </c>
      <c r="C440" s="208">
        <f>SUM(C441)</f>
        <v>0</v>
      </c>
      <c r="D440" s="374">
        <f>SUM(D441)</f>
        <v>0</v>
      </c>
      <c r="E440" s="208">
        <f>SUM(E441)</f>
        <v>0</v>
      </c>
      <c r="F440" s="309" t="s">
        <v>225</v>
      </c>
      <c r="G440" s="309" t="s">
        <v>225</v>
      </c>
    </row>
    <row r="441" spans="1:7" s="117" customFormat="1" ht="18" customHeight="1">
      <c r="A441" s="209">
        <v>4221</v>
      </c>
      <c r="B441" s="290" t="s">
        <v>23</v>
      </c>
      <c r="C441" s="269"/>
      <c r="D441" s="412"/>
      <c r="E441" s="269"/>
      <c r="F441" s="309"/>
      <c r="G441" s="265"/>
    </row>
    <row r="442" spans="1:7" ht="18" customHeight="1">
      <c r="A442" s="335">
        <v>426</v>
      </c>
      <c r="B442" s="189" t="s">
        <v>84</v>
      </c>
      <c r="C442" s="208">
        <f>SUM(C443)</f>
        <v>20280</v>
      </c>
      <c r="D442" s="374">
        <f>SUM(D443)</f>
        <v>0</v>
      </c>
      <c r="E442" s="208">
        <f>SUM(E443)</f>
        <v>0</v>
      </c>
      <c r="F442" s="309">
        <f>E442/C442*100</f>
        <v>0</v>
      </c>
      <c r="G442" s="309" t="s">
        <v>225</v>
      </c>
    </row>
    <row r="443" spans="1:7" s="117" customFormat="1" ht="18" customHeight="1">
      <c r="A443" s="209">
        <v>4262</v>
      </c>
      <c r="B443" s="314" t="s">
        <v>83</v>
      </c>
      <c r="C443" s="269">
        <v>20280</v>
      </c>
      <c r="D443" s="412"/>
      <c r="E443" s="269"/>
      <c r="F443" s="312">
        <f>E443/C443*100</f>
        <v>0</v>
      </c>
      <c r="G443" s="271"/>
    </row>
    <row r="444" spans="1:7" ht="18" customHeight="1">
      <c r="A444" s="336"/>
      <c r="B444" s="208"/>
      <c r="C444" s="208"/>
      <c r="D444" s="374"/>
      <c r="E444" s="208"/>
      <c r="F444" s="309"/>
      <c r="G444" s="309"/>
    </row>
    <row r="445" spans="1:7" ht="18" customHeight="1" hidden="1">
      <c r="A445" s="313" t="s">
        <v>202</v>
      </c>
      <c r="B445" s="164" t="s">
        <v>203</v>
      </c>
      <c r="C445" s="208">
        <f>C446+C452</f>
        <v>0</v>
      </c>
      <c r="D445" s="374">
        <f>D446+D452</f>
        <v>0</v>
      </c>
      <c r="E445" s="208">
        <f>E446+E452</f>
        <v>0</v>
      </c>
      <c r="F445" s="309" t="s">
        <v>225</v>
      </c>
      <c r="G445" s="265" t="s">
        <v>225</v>
      </c>
    </row>
    <row r="446" spans="1:7" ht="18" customHeight="1" hidden="1">
      <c r="A446" s="335">
        <v>31</v>
      </c>
      <c r="B446" s="310" t="s">
        <v>53</v>
      </c>
      <c r="C446" s="208">
        <f>C447+C449</f>
        <v>0</v>
      </c>
      <c r="D446" s="374">
        <f>D447+D449</f>
        <v>0</v>
      </c>
      <c r="E446" s="208">
        <f>E447+E449</f>
        <v>0</v>
      </c>
      <c r="F446" s="309" t="s">
        <v>225</v>
      </c>
      <c r="G446" s="265" t="s">
        <v>225</v>
      </c>
    </row>
    <row r="447" spans="1:7" ht="18" customHeight="1" hidden="1">
      <c r="A447" s="335">
        <v>311</v>
      </c>
      <c r="B447" s="310" t="s">
        <v>93</v>
      </c>
      <c r="C447" s="208">
        <f>C448</f>
        <v>0</v>
      </c>
      <c r="D447" s="374">
        <f>D448</f>
        <v>0</v>
      </c>
      <c r="E447" s="208">
        <f>E448</f>
        <v>0</v>
      </c>
      <c r="F447" s="309" t="s">
        <v>225</v>
      </c>
      <c r="G447" s="265" t="s">
        <v>225</v>
      </c>
    </row>
    <row r="448" spans="1:7" ht="18" customHeight="1" hidden="1">
      <c r="A448" s="311">
        <v>3111</v>
      </c>
      <c r="B448" s="311" t="s">
        <v>55</v>
      </c>
      <c r="C448" s="268"/>
      <c r="D448" s="375"/>
      <c r="E448" s="268"/>
      <c r="F448" s="309" t="s">
        <v>225</v>
      </c>
      <c r="G448" s="312"/>
    </row>
    <row r="449" spans="1:7" ht="18" customHeight="1" hidden="1">
      <c r="A449" s="313">
        <v>313</v>
      </c>
      <c r="B449" s="310" t="s">
        <v>58</v>
      </c>
      <c r="C449" s="208">
        <f>C450+C451</f>
        <v>0</v>
      </c>
      <c r="D449" s="374">
        <f>D450+D451</f>
        <v>0</v>
      </c>
      <c r="E449" s="208">
        <f>E450+E451</f>
        <v>0</v>
      </c>
      <c r="F449" s="309" t="s">
        <v>225</v>
      </c>
      <c r="G449" s="265" t="s">
        <v>225</v>
      </c>
    </row>
    <row r="450" spans="1:7" ht="18" customHeight="1" hidden="1">
      <c r="A450" s="311">
        <v>3132</v>
      </c>
      <c r="B450" s="311" t="s">
        <v>91</v>
      </c>
      <c r="C450" s="268"/>
      <c r="D450" s="375"/>
      <c r="E450" s="268"/>
      <c r="F450" s="309" t="s">
        <v>225</v>
      </c>
      <c r="G450" s="312"/>
    </row>
    <row r="451" spans="1:7" ht="18" customHeight="1" hidden="1">
      <c r="A451" s="311">
        <v>3133</v>
      </c>
      <c r="B451" s="311" t="s">
        <v>92</v>
      </c>
      <c r="C451" s="268"/>
      <c r="D451" s="375"/>
      <c r="E451" s="268"/>
      <c r="F451" s="309" t="s">
        <v>225</v>
      </c>
      <c r="G451" s="312"/>
    </row>
    <row r="452" spans="1:7" ht="18" customHeight="1" hidden="1">
      <c r="A452" s="313">
        <v>32</v>
      </c>
      <c r="B452" s="313" t="s">
        <v>6</v>
      </c>
      <c r="C452" s="208">
        <f>C453</f>
        <v>0</v>
      </c>
      <c r="D452" s="374">
        <f>D453</f>
        <v>0</v>
      </c>
      <c r="E452" s="208">
        <f>E453</f>
        <v>0</v>
      </c>
      <c r="F452" s="309" t="s">
        <v>225</v>
      </c>
      <c r="G452" s="265" t="s">
        <v>225</v>
      </c>
    </row>
    <row r="453" spans="1:7" ht="18" customHeight="1" hidden="1">
      <c r="A453" s="313">
        <v>321</v>
      </c>
      <c r="B453" s="310" t="s">
        <v>10</v>
      </c>
      <c r="C453" s="208">
        <f>C454+C455</f>
        <v>0</v>
      </c>
      <c r="D453" s="374">
        <f>D454+D455</f>
        <v>0</v>
      </c>
      <c r="E453" s="208">
        <f>E454+E455</f>
        <v>0</v>
      </c>
      <c r="F453" s="309" t="s">
        <v>225</v>
      </c>
      <c r="G453" s="265" t="s">
        <v>225</v>
      </c>
    </row>
    <row r="454" spans="1:7" ht="18" customHeight="1" hidden="1">
      <c r="A454" s="311">
        <v>3211</v>
      </c>
      <c r="B454" s="315" t="s">
        <v>59</v>
      </c>
      <c r="C454" s="268"/>
      <c r="D454" s="375"/>
      <c r="E454" s="268"/>
      <c r="F454" s="309" t="s">
        <v>225</v>
      </c>
      <c r="G454" s="312"/>
    </row>
    <row r="455" spans="1:7" ht="18" customHeight="1" hidden="1">
      <c r="A455" s="337">
        <v>3213</v>
      </c>
      <c r="B455" s="311" t="s">
        <v>9</v>
      </c>
      <c r="C455" s="268"/>
      <c r="D455" s="375"/>
      <c r="E455" s="268"/>
      <c r="F455" s="312"/>
      <c r="G455" s="312"/>
    </row>
    <row r="456" spans="1:7" ht="15" customHeight="1" hidden="1">
      <c r="A456" s="197"/>
      <c r="B456" s="233"/>
      <c r="C456" s="316"/>
      <c r="D456" s="381"/>
      <c r="E456" s="316"/>
      <c r="F456" s="317"/>
      <c r="G456" s="317"/>
    </row>
    <row r="457" spans="1:7" ht="18" customHeight="1" hidden="1">
      <c r="A457" s="371" t="s">
        <v>276</v>
      </c>
      <c r="B457" s="370" t="s">
        <v>204</v>
      </c>
      <c r="C457" s="208">
        <f>C458+C464+C468</f>
        <v>0</v>
      </c>
      <c r="D457" s="374">
        <f>D458+D464+D468</f>
        <v>0</v>
      </c>
      <c r="E457" s="208">
        <f>E458+E464+E468</f>
        <v>0</v>
      </c>
      <c r="F457" s="309" t="e">
        <f>E457/C457*100</f>
        <v>#DIV/0!</v>
      </c>
      <c r="G457" s="309"/>
    </row>
    <row r="458" spans="1:7" ht="18" customHeight="1" hidden="1">
      <c r="A458" s="335">
        <v>31</v>
      </c>
      <c r="B458" s="310" t="s">
        <v>53</v>
      </c>
      <c r="C458" s="208">
        <f>C459+C461</f>
        <v>0</v>
      </c>
      <c r="D458" s="374">
        <f>D459+D461</f>
        <v>0</v>
      </c>
      <c r="E458" s="208">
        <f>E459+E461</f>
        <v>0</v>
      </c>
      <c r="F458" s="309" t="s">
        <v>225</v>
      </c>
      <c r="G458" s="265" t="s">
        <v>225</v>
      </c>
    </row>
    <row r="459" spans="1:7" ht="18" customHeight="1" hidden="1">
      <c r="A459" s="335">
        <v>311</v>
      </c>
      <c r="B459" s="310" t="s">
        <v>93</v>
      </c>
      <c r="C459" s="208">
        <f>C460</f>
        <v>0</v>
      </c>
      <c r="D459" s="374">
        <f>D460</f>
        <v>0</v>
      </c>
      <c r="E459" s="208">
        <f>E460</f>
        <v>0</v>
      </c>
      <c r="F459" s="309" t="s">
        <v>225</v>
      </c>
      <c r="G459" s="265" t="s">
        <v>225</v>
      </c>
    </row>
    <row r="460" spans="1:7" ht="18" customHeight="1" hidden="1">
      <c r="A460" s="311">
        <v>3111</v>
      </c>
      <c r="B460" s="311" t="s">
        <v>55</v>
      </c>
      <c r="C460" s="268"/>
      <c r="D460" s="375"/>
      <c r="E460" s="268"/>
      <c r="F460" s="309" t="s">
        <v>225</v>
      </c>
      <c r="G460" s="312"/>
    </row>
    <row r="461" spans="1:7" ht="18" customHeight="1" hidden="1">
      <c r="A461" s="313">
        <v>313</v>
      </c>
      <c r="B461" s="310" t="s">
        <v>58</v>
      </c>
      <c r="C461" s="208">
        <f>C462+C463</f>
        <v>0</v>
      </c>
      <c r="D461" s="374">
        <f>D462+D463</f>
        <v>0</v>
      </c>
      <c r="E461" s="208">
        <f>E462+E463</f>
        <v>0</v>
      </c>
      <c r="F461" s="309" t="s">
        <v>225</v>
      </c>
      <c r="G461" s="265" t="s">
        <v>225</v>
      </c>
    </row>
    <row r="462" spans="1:7" ht="18" customHeight="1" hidden="1">
      <c r="A462" s="311">
        <v>3132</v>
      </c>
      <c r="B462" s="311" t="s">
        <v>91</v>
      </c>
      <c r="C462" s="268"/>
      <c r="D462" s="375"/>
      <c r="E462" s="268"/>
      <c r="F462" s="309" t="s">
        <v>225</v>
      </c>
      <c r="G462" s="312"/>
    </row>
    <row r="463" spans="1:7" ht="18" customHeight="1" hidden="1">
      <c r="A463" s="311">
        <v>3133</v>
      </c>
      <c r="B463" s="311" t="s">
        <v>92</v>
      </c>
      <c r="C463" s="268"/>
      <c r="D463" s="375"/>
      <c r="E463" s="268"/>
      <c r="F463" s="312"/>
      <c r="G463" s="312"/>
    </row>
    <row r="464" spans="1:7" ht="18" customHeight="1" hidden="1">
      <c r="A464" s="313">
        <v>32</v>
      </c>
      <c r="B464" s="313" t="s">
        <v>6</v>
      </c>
      <c r="C464" s="208">
        <f>C465</f>
        <v>0</v>
      </c>
      <c r="D464" s="374">
        <f>D465</f>
        <v>0</v>
      </c>
      <c r="E464" s="208">
        <f>E465</f>
        <v>0</v>
      </c>
      <c r="F464" s="309" t="e">
        <f>E464/C464*100</f>
        <v>#DIV/0!</v>
      </c>
      <c r="G464" s="265" t="s">
        <v>225</v>
      </c>
    </row>
    <row r="465" spans="1:7" ht="18" customHeight="1" hidden="1">
      <c r="A465" s="313">
        <v>321</v>
      </c>
      <c r="B465" s="310" t="s">
        <v>10</v>
      </c>
      <c r="C465" s="208">
        <f>C466+C467</f>
        <v>0</v>
      </c>
      <c r="D465" s="374">
        <f>D466+D467</f>
        <v>0</v>
      </c>
      <c r="E465" s="208">
        <f>E466+E467</f>
        <v>0</v>
      </c>
      <c r="F465" s="309" t="e">
        <f>E465/C465*100</f>
        <v>#DIV/0!</v>
      </c>
      <c r="G465" s="265" t="s">
        <v>225</v>
      </c>
    </row>
    <row r="466" spans="1:7" ht="18" customHeight="1" hidden="1">
      <c r="A466" s="311">
        <v>3211</v>
      </c>
      <c r="B466" s="315" t="s">
        <v>59</v>
      </c>
      <c r="C466" s="268"/>
      <c r="D466" s="375"/>
      <c r="E466" s="268"/>
      <c r="F466" s="312" t="e">
        <f>E466/C466*100</f>
        <v>#DIV/0!</v>
      </c>
      <c r="G466" s="312"/>
    </row>
    <row r="467" spans="1:7" ht="18" customHeight="1" hidden="1">
      <c r="A467" s="337">
        <v>3213</v>
      </c>
      <c r="B467" s="311" t="s">
        <v>9</v>
      </c>
      <c r="C467" s="268"/>
      <c r="D467" s="375"/>
      <c r="E467" s="268"/>
      <c r="F467" s="312"/>
      <c r="G467" s="312"/>
    </row>
    <row r="468" spans="1:7" ht="18" customHeight="1" hidden="1">
      <c r="A468" s="338">
        <v>42</v>
      </c>
      <c r="B468" s="198" t="s">
        <v>18</v>
      </c>
      <c r="C468" s="319">
        <f>C469+C471</f>
        <v>0</v>
      </c>
      <c r="D468" s="382">
        <f>SUM(D471)</f>
        <v>0</v>
      </c>
      <c r="E468" s="319">
        <f>E469+E471</f>
        <v>0</v>
      </c>
      <c r="F468" s="309" t="e">
        <f>E468/C468*100</f>
        <v>#DIV/0!</v>
      </c>
      <c r="G468" s="320"/>
    </row>
    <row r="469" spans="1:7" ht="18" customHeight="1" hidden="1">
      <c r="A469" s="338">
        <v>422</v>
      </c>
      <c r="B469" s="198" t="s">
        <v>26</v>
      </c>
      <c r="C469" s="319">
        <f>C470</f>
        <v>0</v>
      </c>
      <c r="D469" s="382"/>
      <c r="E469" s="319">
        <f>E470</f>
        <v>0</v>
      </c>
      <c r="F469" s="309" t="s">
        <v>225</v>
      </c>
      <c r="G469" s="265" t="s">
        <v>225</v>
      </c>
    </row>
    <row r="470" spans="1:7" ht="18" customHeight="1" hidden="1">
      <c r="A470" s="339">
        <v>4221</v>
      </c>
      <c r="B470" s="201" t="s">
        <v>23</v>
      </c>
      <c r="C470" s="318"/>
      <c r="D470" s="379"/>
      <c r="E470" s="318"/>
      <c r="F470" s="309" t="s">
        <v>225</v>
      </c>
      <c r="G470" s="321"/>
    </row>
    <row r="471" spans="1:7" ht="18" customHeight="1" hidden="1">
      <c r="A471" s="338">
        <v>426</v>
      </c>
      <c r="B471" s="189" t="s">
        <v>84</v>
      </c>
      <c r="C471" s="319">
        <f>SUM(C472)</f>
        <v>0</v>
      </c>
      <c r="D471" s="382">
        <f>SUM(D472)</f>
        <v>0</v>
      </c>
      <c r="E471" s="319">
        <f>SUM(E472)</f>
        <v>0</v>
      </c>
      <c r="F471" s="309"/>
      <c r="G471" s="265"/>
    </row>
    <row r="472" spans="1:7" s="117" customFormat="1" ht="18" customHeight="1" hidden="1">
      <c r="A472" s="277">
        <v>4262</v>
      </c>
      <c r="B472" s="314" t="s">
        <v>83</v>
      </c>
      <c r="C472" s="278"/>
      <c r="D472" s="376"/>
      <c r="E472" s="278"/>
      <c r="F472" s="309" t="s">
        <v>225</v>
      </c>
      <c r="G472" s="279"/>
    </row>
    <row r="473" spans="1:7" s="117" customFormat="1" ht="15" customHeight="1" hidden="1">
      <c r="A473" s="277"/>
      <c r="B473" s="314"/>
      <c r="C473" s="278"/>
      <c r="D473" s="376"/>
      <c r="E473" s="278"/>
      <c r="F473" s="309"/>
      <c r="G473" s="279"/>
    </row>
    <row r="474" spans="1:7" ht="18" customHeight="1">
      <c r="A474" s="313" t="s">
        <v>272</v>
      </c>
      <c r="B474" s="164" t="s">
        <v>210</v>
      </c>
      <c r="C474" s="208">
        <f>C475+C481+C487</f>
        <v>0</v>
      </c>
      <c r="D474" s="374">
        <f>D475+D481+D487</f>
        <v>29250000</v>
      </c>
      <c r="E474" s="208">
        <f>E475+E481+E487</f>
        <v>45000</v>
      </c>
      <c r="F474" s="309" t="s">
        <v>225</v>
      </c>
      <c r="G474" s="265">
        <f>E474/D474*100</f>
        <v>0.15384615384615385</v>
      </c>
    </row>
    <row r="475" spans="1:7" ht="18" customHeight="1">
      <c r="A475" s="335">
        <v>31</v>
      </c>
      <c r="B475" s="310" t="s">
        <v>53</v>
      </c>
      <c r="C475" s="208">
        <f>C476+C478</f>
        <v>0</v>
      </c>
      <c r="D475" s="374">
        <f>D476+D478</f>
        <v>0</v>
      </c>
      <c r="E475" s="208">
        <f>E476+E478</f>
        <v>0</v>
      </c>
      <c r="F475" s="309" t="s">
        <v>225</v>
      </c>
      <c r="G475" s="309" t="s">
        <v>225</v>
      </c>
    </row>
    <row r="476" spans="1:7" ht="18" customHeight="1">
      <c r="A476" s="335">
        <v>311</v>
      </c>
      <c r="B476" s="310" t="s">
        <v>93</v>
      </c>
      <c r="C476" s="208">
        <f>C477</f>
        <v>0</v>
      </c>
      <c r="D476" s="374">
        <f>D477</f>
        <v>0</v>
      </c>
      <c r="E476" s="208">
        <f>E477</f>
        <v>0</v>
      </c>
      <c r="F476" s="309" t="s">
        <v>225</v>
      </c>
      <c r="G476" s="309" t="s">
        <v>225</v>
      </c>
    </row>
    <row r="477" spans="1:7" ht="18" customHeight="1">
      <c r="A477" s="311">
        <v>3111</v>
      </c>
      <c r="B477" s="311" t="s">
        <v>55</v>
      </c>
      <c r="C477" s="268"/>
      <c r="D477" s="375"/>
      <c r="E477" s="268"/>
      <c r="F477" s="309" t="s">
        <v>225</v>
      </c>
      <c r="G477" s="312"/>
    </row>
    <row r="478" spans="1:7" ht="18" customHeight="1">
      <c r="A478" s="313">
        <v>313</v>
      </c>
      <c r="B478" s="310" t="s">
        <v>58</v>
      </c>
      <c r="C478" s="208">
        <f>C479+C480</f>
        <v>0</v>
      </c>
      <c r="D478" s="374">
        <f>D479+D480</f>
        <v>0</v>
      </c>
      <c r="E478" s="208">
        <f>E479+E480</f>
        <v>0</v>
      </c>
      <c r="F478" s="309" t="s">
        <v>225</v>
      </c>
      <c r="G478" s="309" t="s">
        <v>225</v>
      </c>
    </row>
    <row r="479" spans="1:7" ht="18" customHeight="1">
      <c r="A479" s="311">
        <v>3132</v>
      </c>
      <c r="B479" s="311" t="s">
        <v>91</v>
      </c>
      <c r="C479" s="268"/>
      <c r="D479" s="375"/>
      <c r="E479" s="268"/>
      <c r="F479" s="309"/>
      <c r="G479" s="312"/>
    </row>
    <row r="480" spans="1:7" ht="18" customHeight="1">
      <c r="A480" s="311">
        <v>3133</v>
      </c>
      <c r="B480" s="311" t="s">
        <v>92</v>
      </c>
      <c r="C480" s="268"/>
      <c r="D480" s="375"/>
      <c r="E480" s="268"/>
      <c r="F480" s="309"/>
      <c r="G480" s="312"/>
    </row>
    <row r="481" spans="1:7" ht="18" customHeight="1">
      <c r="A481" s="313">
        <v>32</v>
      </c>
      <c r="B481" s="313" t="s">
        <v>6</v>
      </c>
      <c r="C481" s="208">
        <f>C482+C485</f>
        <v>0</v>
      </c>
      <c r="D481" s="374">
        <f>D482+D485</f>
        <v>0</v>
      </c>
      <c r="E481" s="208">
        <f>E482+E485</f>
        <v>45000</v>
      </c>
      <c r="F481" s="309" t="s">
        <v>225</v>
      </c>
      <c r="G481" s="265" t="s">
        <v>225</v>
      </c>
    </row>
    <row r="482" spans="1:7" ht="18" customHeight="1">
      <c r="A482" s="313">
        <v>321</v>
      </c>
      <c r="B482" s="310" t="s">
        <v>10</v>
      </c>
      <c r="C482" s="208">
        <f>C483+C484</f>
        <v>0</v>
      </c>
      <c r="D482" s="374">
        <f>D483+D484</f>
        <v>0</v>
      </c>
      <c r="E482" s="208">
        <f>E483+E484</f>
        <v>0</v>
      </c>
      <c r="F482" s="309" t="s">
        <v>225</v>
      </c>
      <c r="G482" s="265" t="s">
        <v>225</v>
      </c>
    </row>
    <row r="483" spans="1:7" ht="18" customHeight="1">
      <c r="A483" s="311">
        <v>3211</v>
      </c>
      <c r="B483" s="315" t="s">
        <v>59</v>
      </c>
      <c r="C483" s="268"/>
      <c r="D483" s="268"/>
      <c r="E483" s="268"/>
      <c r="F483" s="309"/>
      <c r="G483" s="312"/>
    </row>
    <row r="484" spans="1:7" ht="18" customHeight="1">
      <c r="A484" s="337">
        <v>3213</v>
      </c>
      <c r="B484" s="311" t="s">
        <v>9</v>
      </c>
      <c r="C484" s="268"/>
      <c r="D484" s="268"/>
      <c r="E484" s="268"/>
      <c r="F484" s="309"/>
      <c r="G484" s="312"/>
    </row>
    <row r="485" spans="1:7" ht="18" customHeight="1">
      <c r="A485" s="335">
        <v>323</v>
      </c>
      <c r="B485" s="313" t="s">
        <v>14</v>
      </c>
      <c r="C485" s="208">
        <f>SUM(C486)</f>
        <v>0</v>
      </c>
      <c r="D485" s="208">
        <f>SUM(D486)</f>
        <v>0</v>
      </c>
      <c r="E485" s="208">
        <f>SUM(E486)</f>
        <v>45000</v>
      </c>
      <c r="F485" s="309" t="s">
        <v>225</v>
      </c>
      <c r="G485" s="309" t="s">
        <v>225</v>
      </c>
    </row>
    <row r="486" spans="1:7" ht="18" customHeight="1">
      <c r="A486" s="337">
        <v>3237</v>
      </c>
      <c r="B486" s="311" t="s">
        <v>16</v>
      </c>
      <c r="C486" s="268"/>
      <c r="D486" s="268"/>
      <c r="E486" s="268">
        <v>45000</v>
      </c>
      <c r="F486" s="309" t="s">
        <v>225</v>
      </c>
      <c r="G486" s="312"/>
    </row>
    <row r="487" spans="1:7" ht="18" customHeight="1">
      <c r="A487" s="338">
        <v>42</v>
      </c>
      <c r="B487" s="198" t="s">
        <v>18</v>
      </c>
      <c r="C487" s="316">
        <f aca="true" t="shared" si="33" ref="C487:E488">SUM(C488)</f>
        <v>0</v>
      </c>
      <c r="D487" s="351">
        <f t="shared" si="33"/>
        <v>29250000</v>
      </c>
      <c r="E487" s="351">
        <f t="shared" si="33"/>
        <v>0</v>
      </c>
      <c r="F487" s="309" t="s">
        <v>225</v>
      </c>
      <c r="G487" s="265">
        <f>E487/D487*100</f>
        <v>0</v>
      </c>
    </row>
    <row r="488" spans="1:7" ht="18" customHeight="1">
      <c r="A488" s="338">
        <v>426</v>
      </c>
      <c r="B488" s="189" t="s">
        <v>84</v>
      </c>
      <c r="C488" s="316">
        <f t="shared" si="33"/>
        <v>0</v>
      </c>
      <c r="D488" s="351">
        <f t="shared" si="33"/>
        <v>29250000</v>
      </c>
      <c r="E488" s="351">
        <f t="shared" si="33"/>
        <v>0</v>
      </c>
      <c r="F488" s="309" t="s">
        <v>225</v>
      </c>
      <c r="G488" s="265">
        <f>E488/D488*100</f>
        <v>0</v>
      </c>
    </row>
    <row r="489" spans="1:7" s="117" customFormat="1" ht="18" customHeight="1">
      <c r="A489" s="277">
        <v>4262</v>
      </c>
      <c r="B489" s="314" t="s">
        <v>83</v>
      </c>
      <c r="C489" s="295"/>
      <c r="D489" s="410">
        <v>29250000</v>
      </c>
      <c r="E489" s="367"/>
      <c r="F489" s="309"/>
      <c r="G489" s="296"/>
    </row>
    <row r="490" spans="1:7" s="117" customFormat="1" ht="15" customHeight="1">
      <c r="A490" s="277"/>
      <c r="B490" s="314"/>
      <c r="C490" s="295"/>
      <c r="D490" s="378"/>
      <c r="E490" s="295"/>
      <c r="F490" s="309"/>
      <c r="G490" s="296"/>
    </row>
    <row r="491" spans="1:7" ht="27" customHeight="1">
      <c r="A491" s="313" t="s">
        <v>273</v>
      </c>
      <c r="B491" s="164" t="s">
        <v>206</v>
      </c>
      <c r="C491" s="208">
        <f>C492+C498+C505</f>
        <v>87188</v>
      </c>
      <c r="D491" s="374">
        <f>D492+D498+D505</f>
        <v>4290000</v>
      </c>
      <c r="E491" s="208">
        <f>E492+E498+E505</f>
        <v>23125</v>
      </c>
      <c r="F491" s="260">
        <f>E491/C491*100</f>
        <v>26.523145386979856</v>
      </c>
      <c r="G491" s="265">
        <f>E491/D491*100</f>
        <v>0.539044289044289</v>
      </c>
    </row>
    <row r="492" spans="1:7" ht="18" customHeight="1" hidden="1">
      <c r="A492" s="335">
        <v>31</v>
      </c>
      <c r="B492" s="310" t="s">
        <v>53</v>
      </c>
      <c r="C492" s="208">
        <f>C493+C495</f>
        <v>0</v>
      </c>
      <c r="D492" s="374">
        <f>D493+D495</f>
        <v>0</v>
      </c>
      <c r="E492" s="208">
        <f>E493+E495</f>
        <v>0</v>
      </c>
      <c r="F492" s="260" t="e">
        <f aca="true" t="shared" si="34" ref="F492:F503">E492/C492*100</f>
        <v>#DIV/0!</v>
      </c>
      <c r="G492" s="265" t="s">
        <v>225</v>
      </c>
    </row>
    <row r="493" spans="1:7" ht="18" customHeight="1" hidden="1">
      <c r="A493" s="335">
        <v>311</v>
      </c>
      <c r="B493" s="310" t="s">
        <v>93</v>
      </c>
      <c r="C493" s="208">
        <f>C494</f>
        <v>0</v>
      </c>
      <c r="D493" s="374">
        <f>D494</f>
        <v>0</v>
      </c>
      <c r="E493" s="208">
        <f>E494</f>
        <v>0</v>
      </c>
      <c r="F493" s="260" t="e">
        <f t="shared" si="34"/>
        <v>#DIV/0!</v>
      </c>
      <c r="G493" s="265" t="s">
        <v>225</v>
      </c>
    </row>
    <row r="494" spans="1:7" ht="18" customHeight="1" hidden="1">
      <c r="A494" s="311">
        <v>3111</v>
      </c>
      <c r="B494" s="311" t="s">
        <v>55</v>
      </c>
      <c r="C494" s="268"/>
      <c r="D494" s="375"/>
      <c r="E494" s="268"/>
      <c r="F494" s="260" t="e">
        <f t="shared" si="34"/>
        <v>#DIV/0!</v>
      </c>
      <c r="G494" s="312"/>
    </row>
    <row r="495" spans="1:7" ht="18" customHeight="1" hidden="1">
      <c r="A495" s="313">
        <v>313</v>
      </c>
      <c r="B495" s="310" t="s">
        <v>58</v>
      </c>
      <c r="C495" s="208">
        <f>C496+C497</f>
        <v>0</v>
      </c>
      <c r="D495" s="374">
        <f>D496+D497</f>
        <v>0</v>
      </c>
      <c r="E495" s="208">
        <f>E496+E497</f>
        <v>0</v>
      </c>
      <c r="F495" s="260" t="e">
        <f t="shared" si="34"/>
        <v>#DIV/0!</v>
      </c>
      <c r="G495" s="265" t="s">
        <v>225</v>
      </c>
    </row>
    <row r="496" spans="1:7" ht="18" customHeight="1" hidden="1">
      <c r="A496" s="311">
        <v>3132</v>
      </c>
      <c r="B496" s="311" t="s">
        <v>91</v>
      </c>
      <c r="C496" s="268"/>
      <c r="D496" s="375"/>
      <c r="E496" s="268"/>
      <c r="F496" s="260" t="e">
        <f t="shared" si="34"/>
        <v>#DIV/0!</v>
      </c>
      <c r="G496" s="312"/>
    </row>
    <row r="497" spans="1:7" ht="18" customHeight="1" hidden="1">
      <c r="A497" s="311">
        <v>3133</v>
      </c>
      <c r="B497" s="311" t="s">
        <v>92</v>
      </c>
      <c r="C497" s="268"/>
      <c r="D497" s="375"/>
      <c r="E497" s="268"/>
      <c r="F497" s="260" t="e">
        <f t="shared" si="34"/>
        <v>#DIV/0!</v>
      </c>
      <c r="G497" s="312"/>
    </row>
    <row r="498" spans="1:7" ht="18" customHeight="1">
      <c r="A498" s="313">
        <v>32</v>
      </c>
      <c r="B498" s="313" t="s">
        <v>6</v>
      </c>
      <c r="C498" s="208">
        <f>C499+C502</f>
        <v>87188</v>
      </c>
      <c r="D498" s="208">
        <f>D499+D502</f>
        <v>0</v>
      </c>
      <c r="E498" s="208">
        <f>E499+E502</f>
        <v>23125</v>
      </c>
      <c r="F498" s="260">
        <f t="shared" si="34"/>
        <v>26.523145386979856</v>
      </c>
      <c r="G498" s="265" t="s">
        <v>225</v>
      </c>
    </row>
    <row r="499" spans="1:7" ht="18" customHeight="1" hidden="1">
      <c r="A499" s="313">
        <v>321</v>
      </c>
      <c r="B499" s="310" t="s">
        <v>10</v>
      </c>
      <c r="C499" s="208">
        <f>C500+C501</f>
        <v>0</v>
      </c>
      <c r="D499" s="374">
        <f>D500+D501</f>
        <v>0</v>
      </c>
      <c r="E499" s="208">
        <f>E500+E501</f>
        <v>0</v>
      </c>
      <c r="F499" s="260" t="e">
        <f t="shared" si="34"/>
        <v>#DIV/0!</v>
      </c>
      <c r="G499" s="265" t="s">
        <v>225</v>
      </c>
    </row>
    <row r="500" spans="1:7" ht="18" customHeight="1" hidden="1">
      <c r="A500" s="311">
        <v>3211</v>
      </c>
      <c r="B500" s="315" t="s">
        <v>59</v>
      </c>
      <c r="C500" s="268"/>
      <c r="D500" s="375"/>
      <c r="E500" s="268"/>
      <c r="F500" s="260" t="e">
        <f t="shared" si="34"/>
        <v>#DIV/0!</v>
      </c>
      <c r="G500" s="312"/>
    </row>
    <row r="501" spans="1:7" ht="18" customHeight="1" hidden="1">
      <c r="A501" s="337">
        <v>3213</v>
      </c>
      <c r="B501" s="311" t="s">
        <v>9</v>
      </c>
      <c r="C501" s="268"/>
      <c r="D501" s="375"/>
      <c r="E501" s="268"/>
      <c r="F501" s="260" t="e">
        <f t="shared" si="34"/>
        <v>#DIV/0!</v>
      </c>
      <c r="G501" s="312"/>
    </row>
    <row r="502" spans="1:7" ht="18" customHeight="1">
      <c r="A502" s="335">
        <v>323</v>
      </c>
      <c r="B502" s="313" t="s">
        <v>14</v>
      </c>
      <c r="C502" s="208">
        <f>SUM(C503)</f>
        <v>87188</v>
      </c>
      <c r="D502" s="208">
        <f>SUM(D503)</f>
        <v>0</v>
      </c>
      <c r="E502" s="208">
        <f>SUM(E503)</f>
        <v>23125</v>
      </c>
      <c r="F502" s="260">
        <f t="shared" si="34"/>
        <v>26.523145386979856</v>
      </c>
      <c r="G502" s="265" t="s">
        <v>225</v>
      </c>
    </row>
    <row r="503" spans="1:7" ht="18" customHeight="1">
      <c r="A503" s="337">
        <v>3237</v>
      </c>
      <c r="B503" s="311" t="s">
        <v>288</v>
      </c>
      <c r="C503" s="268">
        <v>87188</v>
      </c>
      <c r="D503" s="375"/>
      <c r="E503" s="268">
        <v>23125</v>
      </c>
      <c r="F503" s="307">
        <f t="shared" si="34"/>
        <v>26.523145386979856</v>
      </c>
      <c r="G503" s="312"/>
    </row>
    <row r="504" spans="1:7" ht="18" customHeight="1">
      <c r="A504" s="204">
        <v>42</v>
      </c>
      <c r="B504" s="198" t="s">
        <v>18</v>
      </c>
      <c r="C504" s="316">
        <f aca="true" t="shared" si="35" ref="C504:E505">SUM(C505)</f>
        <v>0</v>
      </c>
      <c r="D504" s="381">
        <f t="shared" si="35"/>
        <v>4290000</v>
      </c>
      <c r="E504" s="316">
        <f t="shared" si="35"/>
        <v>0</v>
      </c>
      <c r="F504" s="309" t="s">
        <v>225</v>
      </c>
      <c r="G504" s="265">
        <f>E504/D504*100</f>
        <v>0</v>
      </c>
    </row>
    <row r="505" spans="1:7" ht="18" customHeight="1">
      <c r="A505" s="204">
        <v>426</v>
      </c>
      <c r="B505" s="189" t="s">
        <v>84</v>
      </c>
      <c r="C505" s="316">
        <f t="shared" si="35"/>
        <v>0</v>
      </c>
      <c r="D505" s="381">
        <f t="shared" si="35"/>
        <v>4290000</v>
      </c>
      <c r="E505" s="316">
        <f t="shared" si="35"/>
        <v>0</v>
      </c>
      <c r="F505" s="309" t="s">
        <v>225</v>
      </c>
      <c r="G505" s="265">
        <f>E505/D505*100</f>
        <v>0</v>
      </c>
    </row>
    <row r="506" spans="1:7" s="117" customFormat="1" ht="18" customHeight="1">
      <c r="A506" s="205">
        <v>4262</v>
      </c>
      <c r="B506" s="314" t="s">
        <v>83</v>
      </c>
      <c r="C506" s="295"/>
      <c r="D506" s="415">
        <v>4290000</v>
      </c>
      <c r="E506" s="295"/>
      <c r="F506" s="296"/>
      <c r="G506" s="296"/>
    </row>
    <row r="507" spans="1:7" s="117" customFormat="1" ht="15" customHeight="1">
      <c r="A507" s="205"/>
      <c r="B507" s="314"/>
      <c r="C507" s="295"/>
      <c r="D507" s="378"/>
      <c r="E507" s="295"/>
      <c r="F507" s="296"/>
      <c r="G507" s="296"/>
    </row>
    <row r="508" spans="1:7" ht="24.75" customHeight="1">
      <c r="A508" s="313" t="s">
        <v>274</v>
      </c>
      <c r="B508" s="164" t="s">
        <v>205</v>
      </c>
      <c r="C508" s="208">
        <f>C509+C515+C519</f>
        <v>144756</v>
      </c>
      <c r="D508" s="374">
        <f>D509+D515+D519</f>
        <v>4769000</v>
      </c>
      <c r="E508" s="208">
        <f>E509+E515+E519</f>
        <v>0</v>
      </c>
      <c r="F508" s="260">
        <f aca="true" t="shared" si="36" ref="F508:F518">E508/C508*100</f>
        <v>0</v>
      </c>
      <c r="G508" s="265">
        <f>E508/D508*100</f>
        <v>0</v>
      </c>
    </row>
    <row r="509" spans="1:7" ht="18" customHeight="1">
      <c r="A509" s="335">
        <v>31</v>
      </c>
      <c r="B509" s="310" t="s">
        <v>53</v>
      </c>
      <c r="C509" s="208">
        <f>C510+C512</f>
        <v>144756</v>
      </c>
      <c r="D509" s="374">
        <f>D510+D512</f>
        <v>0</v>
      </c>
      <c r="E509" s="208">
        <f>E510+E512</f>
        <v>0</v>
      </c>
      <c r="F509" s="260">
        <f t="shared" si="36"/>
        <v>0</v>
      </c>
      <c r="G509" s="309" t="s">
        <v>225</v>
      </c>
    </row>
    <row r="510" spans="1:7" ht="18" customHeight="1">
      <c r="A510" s="335">
        <v>311</v>
      </c>
      <c r="B510" s="310" t="s">
        <v>93</v>
      </c>
      <c r="C510" s="208">
        <f>C511</f>
        <v>124251</v>
      </c>
      <c r="D510" s="374">
        <f>D511</f>
        <v>0</v>
      </c>
      <c r="E510" s="208">
        <f>E511</f>
        <v>0</v>
      </c>
      <c r="F510" s="260">
        <f t="shared" si="36"/>
        <v>0</v>
      </c>
      <c r="G510" s="309" t="s">
        <v>225</v>
      </c>
    </row>
    <row r="511" spans="1:7" ht="18" customHeight="1">
      <c r="A511" s="311">
        <v>3111</v>
      </c>
      <c r="B511" s="311" t="s">
        <v>55</v>
      </c>
      <c r="C511" s="268">
        <v>124251</v>
      </c>
      <c r="D511" s="375"/>
      <c r="E511" s="268"/>
      <c r="F511" s="307">
        <f t="shared" si="36"/>
        <v>0</v>
      </c>
      <c r="G511" s="256"/>
    </row>
    <row r="512" spans="1:7" ht="18" customHeight="1">
      <c r="A512" s="313">
        <v>313</v>
      </c>
      <c r="B512" s="310" t="s">
        <v>58</v>
      </c>
      <c r="C512" s="208">
        <f>C513+C514</f>
        <v>20505</v>
      </c>
      <c r="D512" s="374">
        <f>D513+D514</f>
        <v>0</v>
      </c>
      <c r="E512" s="208">
        <f>E513+E514</f>
        <v>0</v>
      </c>
      <c r="F512" s="260">
        <f t="shared" si="36"/>
        <v>0</v>
      </c>
      <c r="G512" s="309" t="s">
        <v>225</v>
      </c>
    </row>
    <row r="513" spans="1:7" ht="18" customHeight="1">
      <c r="A513" s="311">
        <v>3132</v>
      </c>
      <c r="B513" s="311" t="s">
        <v>91</v>
      </c>
      <c r="C513" s="268">
        <v>20505</v>
      </c>
      <c r="D513" s="375"/>
      <c r="E513" s="268"/>
      <c r="F513" s="307">
        <f t="shared" si="36"/>
        <v>0</v>
      </c>
      <c r="G513" s="256"/>
    </row>
    <row r="514" spans="1:7" ht="18" customHeight="1" hidden="1">
      <c r="A514" s="311">
        <v>3133</v>
      </c>
      <c r="B514" s="311" t="s">
        <v>92</v>
      </c>
      <c r="C514" s="268"/>
      <c r="D514" s="375"/>
      <c r="E514" s="268"/>
      <c r="F514" s="307" t="e">
        <f t="shared" si="36"/>
        <v>#DIV/0!</v>
      </c>
      <c r="G514" s="256"/>
    </row>
    <row r="515" spans="1:7" ht="18" customHeight="1" hidden="1">
      <c r="A515" s="313">
        <v>32</v>
      </c>
      <c r="B515" s="313" t="s">
        <v>6</v>
      </c>
      <c r="C515" s="208">
        <f>C516</f>
        <v>0</v>
      </c>
      <c r="D515" s="374">
        <f>D516</f>
        <v>0</v>
      </c>
      <c r="E515" s="208">
        <f>E516</f>
        <v>0</v>
      </c>
      <c r="F515" s="307" t="e">
        <f t="shared" si="36"/>
        <v>#DIV/0!</v>
      </c>
      <c r="G515" s="256"/>
    </row>
    <row r="516" spans="1:7" ht="18" customHeight="1" hidden="1">
      <c r="A516" s="313">
        <v>321</v>
      </c>
      <c r="B516" s="310" t="s">
        <v>10</v>
      </c>
      <c r="C516" s="208">
        <f>C517+C518</f>
        <v>0</v>
      </c>
      <c r="D516" s="374">
        <f>D517+D518</f>
        <v>0</v>
      </c>
      <c r="E516" s="208">
        <f>E517+E518</f>
        <v>0</v>
      </c>
      <c r="F516" s="307" t="e">
        <f t="shared" si="36"/>
        <v>#DIV/0!</v>
      </c>
      <c r="G516" s="256"/>
    </row>
    <row r="517" spans="1:7" ht="18" customHeight="1" hidden="1">
      <c r="A517" s="311">
        <v>3211</v>
      </c>
      <c r="B517" s="315" t="s">
        <v>59</v>
      </c>
      <c r="C517" s="268"/>
      <c r="D517" s="375"/>
      <c r="E517" s="268"/>
      <c r="F517" s="307" t="e">
        <f t="shared" si="36"/>
        <v>#DIV/0!</v>
      </c>
      <c r="G517" s="256"/>
    </row>
    <row r="518" spans="1:7" ht="18" customHeight="1" hidden="1">
      <c r="A518" s="337">
        <v>3213</v>
      </c>
      <c r="B518" s="311" t="s">
        <v>9</v>
      </c>
      <c r="C518" s="268"/>
      <c r="D518" s="375"/>
      <c r="E518" s="268"/>
      <c r="F518" s="307" t="e">
        <f t="shared" si="36"/>
        <v>#DIV/0!</v>
      </c>
      <c r="G518" s="256"/>
    </row>
    <row r="519" spans="1:7" ht="18" customHeight="1">
      <c r="A519" s="204">
        <v>42</v>
      </c>
      <c r="B519" s="198" t="s">
        <v>18</v>
      </c>
      <c r="C519" s="319">
        <f aca="true" t="shared" si="37" ref="C519:E520">SUM(C520)</f>
        <v>0</v>
      </c>
      <c r="D519" s="382">
        <f t="shared" si="37"/>
        <v>4769000</v>
      </c>
      <c r="E519" s="319">
        <f t="shared" si="37"/>
        <v>0</v>
      </c>
      <c r="F519" s="265" t="s">
        <v>225</v>
      </c>
      <c r="G519" s="265">
        <f>E519/D519*100</f>
        <v>0</v>
      </c>
    </row>
    <row r="520" spans="1:7" ht="18" customHeight="1">
      <c r="A520" s="338">
        <v>426</v>
      </c>
      <c r="B520" s="189" t="s">
        <v>84</v>
      </c>
      <c r="C520" s="189">
        <f t="shared" si="37"/>
        <v>0</v>
      </c>
      <c r="D520" s="382">
        <f t="shared" si="37"/>
        <v>4769000</v>
      </c>
      <c r="E520" s="189">
        <f t="shared" si="37"/>
        <v>0</v>
      </c>
      <c r="F520" s="265" t="s">
        <v>225</v>
      </c>
      <c r="G520" s="265">
        <f>E520/D520*100</f>
        <v>0</v>
      </c>
    </row>
    <row r="521" spans="1:7" s="117" customFormat="1" ht="18" customHeight="1">
      <c r="A521" s="205">
        <v>4262</v>
      </c>
      <c r="B521" s="314" t="s">
        <v>83</v>
      </c>
      <c r="C521" s="278"/>
      <c r="D521" s="413">
        <v>4769000</v>
      </c>
      <c r="E521" s="278"/>
      <c r="F521" s="288">
        <f>E521/D521*100</f>
        <v>0</v>
      </c>
      <c r="G521" s="324"/>
    </row>
    <row r="522" spans="1:7" s="117" customFormat="1" ht="15" customHeight="1">
      <c r="A522" s="205"/>
      <c r="B522" s="314"/>
      <c r="C522" s="278"/>
      <c r="D522" s="376"/>
      <c r="E522" s="278"/>
      <c r="F522" s="288"/>
      <c r="G522" s="324"/>
    </row>
    <row r="523" spans="1:7" ht="18" customHeight="1">
      <c r="A523" s="338" t="s">
        <v>275</v>
      </c>
      <c r="B523" s="322" t="s">
        <v>231</v>
      </c>
      <c r="C523" s="189">
        <f>C524</f>
        <v>0</v>
      </c>
      <c r="D523" s="382">
        <f>D524</f>
        <v>0</v>
      </c>
      <c r="E523" s="189">
        <f>E524</f>
        <v>0</v>
      </c>
      <c r="F523" s="309" t="s">
        <v>225</v>
      </c>
      <c r="G523" s="309" t="s">
        <v>225</v>
      </c>
    </row>
    <row r="524" spans="1:7" ht="18" customHeight="1">
      <c r="A524" s="313">
        <v>32</v>
      </c>
      <c r="B524" s="313" t="s">
        <v>6</v>
      </c>
      <c r="C524" s="208">
        <f>C525+C527+C529</f>
        <v>0</v>
      </c>
      <c r="D524" s="374">
        <f>D525+D527+D529</f>
        <v>0</v>
      </c>
      <c r="E524" s="208">
        <f>E525+E527+E529</f>
        <v>0</v>
      </c>
      <c r="F524" s="309" t="s">
        <v>225</v>
      </c>
      <c r="G524" s="309" t="s">
        <v>225</v>
      </c>
    </row>
    <row r="525" spans="1:7" ht="18" customHeight="1">
      <c r="A525" s="313">
        <v>321</v>
      </c>
      <c r="B525" s="310" t="s">
        <v>10</v>
      </c>
      <c r="C525" s="208">
        <f>C526</f>
        <v>0</v>
      </c>
      <c r="D525" s="374">
        <f>D526</f>
        <v>0</v>
      </c>
      <c r="E525" s="208">
        <f>E526</f>
        <v>0</v>
      </c>
      <c r="F525" s="309" t="s">
        <v>225</v>
      </c>
      <c r="G525" s="309" t="s">
        <v>225</v>
      </c>
    </row>
    <row r="526" spans="1:7" ht="18" customHeight="1">
      <c r="A526" s="311">
        <v>3211</v>
      </c>
      <c r="B526" s="315" t="s">
        <v>59</v>
      </c>
      <c r="C526" s="268"/>
      <c r="D526" s="325"/>
      <c r="E526" s="268"/>
      <c r="F526" s="256"/>
      <c r="G526" s="256"/>
    </row>
    <row r="527" spans="1:7" ht="18" customHeight="1">
      <c r="A527" s="335">
        <v>322</v>
      </c>
      <c r="B527" s="280" t="s">
        <v>61</v>
      </c>
      <c r="C527" s="208">
        <f>C528</f>
        <v>0</v>
      </c>
      <c r="D527" s="374">
        <f>D528</f>
        <v>0</v>
      </c>
      <c r="E527" s="208">
        <f>E528</f>
        <v>0</v>
      </c>
      <c r="F527" s="309" t="s">
        <v>225</v>
      </c>
      <c r="G527" s="309" t="s">
        <v>225</v>
      </c>
    </row>
    <row r="528" spans="1:7" ht="18" customHeight="1">
      <c r="A528" s="209">
        <v>3221</v>
      </c>
      <c r="B528" s="205" t="s">
        <v>62</v>
      </c>
      <c r="C528" s="269"/>
      <c r="D528" s="412"/>
      <c r="E528" s="269"/>
      <c r="F528" s="309"/>
      <c r="G528" s="256"/>
    </row>
    <row r="529" spans="1:7" ht="18" customHeight="1">
      <c r="A529" s="335">
        <v>323</v>
      </c>
      <c r="B529" s="280" t="s">
        <v>14</v>
      </c>
      <c r="C529" s="208">
        <f>C530+C532+C533</f>
        <v>0</v>
      </c>
      <c r="D529" s="374">
        <f>D530+D532+D533</f>
        <v>0</v>
      </c>
      <c r="E529" s="424">
        <f>SUM(E530)</f>
        <v>0</v>
      </c>
      <c r="F529" s="309" t="s">
        <v>225</v>
      </c>
      <c r="G529" s="309" t="s">
        <v>225</v>
      </c>
    </row>
    <row r="530" spans="1:7" ht="18" customHeight="1">
      <c r="A530" s="209">
        <v>3231</v>
      </c>
      <c r="B530" s="278" t="s">
        <v>64</v>
      </c>
      <c r="C530" s="269"/>
      <c r="D530" s="412"/>
      <c r="E530" s="269"/>
      <c r="F530" s="309"/>
      <c r="G530" s="265"/>
    </row>
    <row r="531" spans="1:7" ht="18" customHeight="1">
      <c r="A531" s="209"/>
      <c r="B531" s="278"/>
      <c r="C531" s="269"/>
      <c r="D531" s="412"/>
      <c r="E531" s="269"/>
      <c r="F531" s="309"/>
      <c r="G531" s="265"/>
    </row>
    <row r="532" spans="1:7" ht="18" customHeight="1">
      <c r="A532" s="338" t="s">
        <v>300</v>
      </c>
      <c r="B532" s="322" t="s">
        <v>299</v>
      </c>
      <c r="C532" s="422"/>
      <c r="D532" s="319">
        <f>D533</f>
        <v>0</v>
      </c>
      <c r="E532" s="319">
        <f>E533</f>
        <v>4900</v>
      </c>
      <c r="F532" s="312" t="s">
        <v>225</v>
      </c>
      <c r="G532" s="312" t="s">
        <v>225</v>
      </c>
    </row>
    <row r="533" spans="1:7" ht="18" customHeight="1">
      <c r="A533" s="425">
        <v>32</v>
      </c>
      <c r="B533" s="371" t="s">
        <v>6</v>
      </c>
      <c r="C533" s="422"/>
      <c r="D533" s="319">
        <f>D534</f>
        <v>0</v>
      </c>
      <c r="E533" s="319">
        <f>E534</f>
        <v>4900</v>
      </c>
      <c r="F533" s="312" t="s">
        <v>225</v>
      </c>
      <c r="G533" s="309" t="s">
        <v>225</v>
      </c>
    </row>
    <row r="534" spans="1:7" ht="18" customHeight="1">
      <c r="A534" s="425">
        <v>321</v>
      </c>
      <c r="B534" s="426" t="s">
        <v>10</v>
      </c>
      <c r="C534" s="422"/>
      <c r="D534" s="351">
        <f>SUM(D535)</f>
        <v>0</v>
      </c>
      <c r="E534" s="351">
        <f>SUM(E535)</f>
        <v>4900</v>
      </c>
      <c r="F534" s="312" t="s">
        <v>225</v>
      </c>
      <c r="G534" s="309" t="s">
        <v>225</v>
      </c>
    </row>
    <row r="535" spans="1:7" ht="18" customHeight="1">
      <c r="A535" s="427">
        <v>3211</v>
      </c>
      <c r="B535" s="428" t="s">
        <v>59</v>
      </c>
      <c r="C535" s="423"/>
      <c r="D535" s="318"/>
      <c r="E535" s="318">
        <v>4900</v>
      </c>
      <c r="F535" s="312" t="s">
        <v>225</v>
      </c>
      <c r="G535" s="441" t="s">
        <v>225</v>
      </c>
    </row>
    <row r="537" spans="1:2" ht="12">
      <c r="A537" s="70"/>
      <c r="B537" s="46"/>
    </row>
    <row r="538" ht="12">
      <c r="D538" s="98"/>
    </row>
    <row r="539" spans="1:2" ht="12">
      <c r="A539" s="75"/>
      <c r="B539" s="47"/>
    </row>
    <row r="540" spans="1:4" ht="12">
      <c r="A540" s="111"/>
      <c r="B540" s="45"/>
      <c r="D540" s="99"/>
    </row>
    <row r="542" spans="1:4" ht="12">
      <c r="A542" s="70"/>
      <c r="B542" s="46"/>
      <c r="C542" s="105"/>
      <c r="D542" s="99"/>
    </row>
    <row r="544" spans="1:2" ht="12">
      <c r="A544" s="70"/>
      <c r="B544" s="46"/>
    </row>
    <row r="545" ht="12">
      <c r="D545" s="98"/>
    </row>
    <row r="546" spans="1:2" ht="12">
      <c r="A546" s="75"/>
      <c r="B546" s="47"/>
    </row>
    <row r="547" spans="1:4" ht="12">
      <c r="A547" s="111"/>
      <c r="B547" s="45"/>
      <c r="D547" s="99"/>
    </row>
    <row r="548" ht="12">
      <c r="D548" s="99"/>
    </row>
    <row r="549" spans="1:4" ht="12">
      <c r="A549" s="70"/>
      <c r="B549" s="46"/>
      <c r="C549" s="105"/>
      <c r="D549" s="99"/>
    </row>
    <row r="551" spans="1:2" ht="12">
      <c r="A551" s="70"/>
      <c r="B551" s="46"/>
    </row>
    <row r="552" ht="12">
      <c r="D552" s="98"/>
    </row>
    <row r="553" spans="1:2" ht="12">
      <c r="A553" s="75"/>
      <c r="B553" s="47"/>
    </row>
    <row r="554" spans="1:4" ht="12">
      <c r="A554" s="111"/>
      <c r="B554" s="45"/>
      <c r="D554" s="99"/>
    </row>
    <row r="556" spans="1:4" ht="12">
      <c r="A556" s="70"/>
      <c r="B556" s="46"/>
      <c r="C556" s="105"/>
      <c r="D556" s="99"/>
    </row>
    <row r="558" spans="1:2" ht="12">
      <c r="A558" s="70"/>
      <c r="B558" s="46"/>
    </row>
    <row r="559" ht="12">
      <c r="D559" s="98"/>
    </row>
    <row r="560" spans="1:2" ht="12">
      <c r="A560" s="75"/>
      <c r="B560" s="47"/>
    </row>
    <row r="561" spans="1:4" ht="12">
      <c r="A561" s="111"/>
      <c r="B561" s="45"/>
      <c r="D561" s="99"/>
    </row>
    <row r="563" spans="1:4" ht="12">
      <c r="A563" s="70"/>
      <c r="B563" s="46"/>
      <c r="C563" s="105"/>
      <c r="D563" s="99"/>
    </row>
    <row r="565" spans="1:2" ht="12">
      <c r="A565" s="70"/>
      <c r="B565" s="46"/>
    </row>
    <row r="566" ht="12">
      <c r="D566" s="98"/>
    </row>
    <row r="567" spans="1:2" ht="12">
      <c r="A567" s="75"/>
      <c r="B567" s="47"/>
    </row>
    <row r="568" spans="1:4" ht="12">
      <c r="A568" s="111"/>
      <c r="B568" s="45"/>
      <c r="D568" s="99"/>
    </row>
    <row r="570" spans="1:4" ht="12">
      <c r="A570" s="70"/>
      <c r="B570" s="46"/>
      <c r="C570" s="105"/>
      <c r="D570" s="99"/>
    </row>
    <row r="572" spans="1:2" ht="12">
      <c r="A572" s="70"/>
      <c r="B572" s="46"/>
    </row>
    <row r="573" ht="12">
      <c r="D573" s="98"/>
    </row>
    <row r="574" spans="1:4" ht="12">
      <c r="A574" s="75"/>
      <c r="B574" s="47"/>
      <c r="D574" s="98"/>
    </row>
    <row r="575" spans="1:4" ht="12">
      <c r="A575" s="111"/>
      <c r="B575" s="45"/>
      <c r="D575" s="99"/>
    </row>
    <row r="576" spans="1:2" ht="12">
      <c r="A576" s="111"/>
      <c r="B576" s="45"/>
    </row>
    <row r="577" spans="1:4" ht="12">
      <c r="A577" s="70"/>
      <c r="B577" s="46"/>
      <c r="C577" s="105"/>
      <c r="D577" s="99"/>
    </row>
    <row r="579" spans="1:2" ht="12">
      <c r="A579" s="70"/>
      <c r="B579" s="46"/>
    </row>
    <row r="580" ht="12">
      <c r="D580" s="98"/>
    </row>
    <row r="581" spans="1:4" ht="12">
      <c r="A581" s="75"/>
      <c r="B581" s="47"/>
      <c r="D581" s="98"/>
    </row>
    <row r="582" spans="1:2" ht="12">
      <c r="A582" s="111"/>
      <c r="B582" s="45"/>
    </row>
    <row r="583" spans="1:4" ht="12">
      <c r="A583" s="111"/>
      <c r="B583" s="45"/>
      <c r="D583" s="99"/>
    </row>
    <row r="585" spans="1:4" ht="12">
      <c r="A585" s="70"/>
      <c r="B585" s="46"/>
      <c r="C585" s="105"/>
      <c r="D585" s="99"/>
    </row>
    <row r="587" spans="1:2" ht="12">
      <c r="A587" s="70"/>
      <c r="B587" s="46"/>
    </row>
    <row r="588" ht="12">
      <c r="D588" s="98"/>
    </row>
    <row r="589" spans="1:2" ht="12">
      <c r="A589" s="75"/>
      <c r="B589" s="47"/>
    </row>
    <row r="590" spans="1:4" ht="12">
      <c r="A590" s="111"/>
      <c r="B590" s="45"/>
      <c r="D590" s="99"/>
    </row>
    <row r="592" spans="1:4" ht="12">
      <c r="A592" s="70"/>
      <c r="B592" s="46"/>
      <c r="C592" s="105"/>
      <c r="D592" s="99"/>
    </row>
    <row r="594" spans="1:2" ht="12">
      <c r="A594" s="70"/>
      <c r="B594" s="46"/>
    </row>
    <row r="595" ht="12">
      <c r="D595" s="98"/>
    </row>
    <row r="596" spans="1:2" ht="12">
      <c r="A596" s="75"/>
      <c r="B596" s="47"/>
    </row>
    <row r="597" spans="1:4" ht="12">
      <c r="A597" s="111"/>
      <c r="B597" s="45"/>
      <c r="D597" s="99"/>
    </row>
    <row r="599" spans="1:4" ht="12">
      <c r="A599" s="70"/>
      <c r="B599" s="46"/>
      <c r="C599" s="105"/>
      <c r="D599" s="99"/>
    </row>
    <row r="601" spans="1:2" ht="12">
      <c r="A601" s="70"/>
      <c r="B601" s="46"/>
    </row>
    <row r="602" ht="12">
      <c r="D602" s="98"/>
    </row>
    <row r="603" spans="1:2" ht="12">
      <c r="A603" s="75"/>
      <c r="B603" s="47"/>
    </row>
    <row r="604" spans="1:4" ht="12">
      <c r="A604" s="111"/>
      <c r="B604" s="45"/>
      <c r="D604" s="99"/>
    </row>
    <row r="605" ht="12">
      <c r="D605" s="99"/>
    </row>
    <row r="606" spans="1:4" ht="12">
      <c r="A606" s="70"/>
      <c r="B606" s="46"/>
      <c r="C606" s="105"/>
      <c r="D606" s="99"/>
    </row>
    <row r="608" spans="1:2" ht="12">
      <c r="A608" s="70"/>
      <c r="B608" s="46"/>
    </row>
    <row r="609" ht="12">
      <c r="D609" s="98"/>
    </row>
    <row r="610" spans="1:2" ht="12">
      <c r="A610" s="75"/>
      <c r="B610" s="47"/>
    </row>
    <row r="611" spans="1:4" ht="12">
      <c r="A611" s="111"/>
      <c r="B611" s="45"/>
      <c r="D611" s="99"/>
    </row>
    <row r="613" spans="1:4" ht="12">
      <c r="A613" s="70"/>
      <c r="B613" s="46"/>
      <c r="C613" s="105"/>
      <c r="D613" s="99"/>
    </row>
    <row r="615" spans="1:2" ht="12">
      <c r="A615" s="70"/>
      <c r="B615" s="46"/>
    </row>
    <row r="616" ht="12">
      <c r="D616" s="98"/>
    </row>
    <row r="617" spans="1:2" ht="12">
      <c r="A617" s="75"/>
      <c r="B617" s="47"/>
    </row>
    <row r="618" spans="1:4" ht="12">
      <c r="A618" s="111"/>
      <c r="B618" s="45"/>
      <c r="D618" s="99"/>
    </row>
    <row r="620" spans="1:4" ht="12">
      <c r="A620" s="70"/>
      <c r="B620" s="46"/>
      <c r="C620" s="105"/>
      <c r="D620" s="99"/>
    </row>
    <row r="622" spans="1:2" ht="12">
      <c r="A622" s="70"/>
      <c r="B622" s="46"/>
    </row>
    <row r="623" ht="12">
      <c r="D623" s="98"/>
    </row>
    <row r="624" spans="1:2" ht="12">
      <c r="A624" s="75"/>
      <c r="B624" s="47"/>
    </row>
    <row r="625" spans="1:4" ht="12">
      <c r="A625" s="111"/>
      <c r="B625" s="45"/>
      <c r="D625" s="99"/>
    </row>
    <row r="627" spans="1:4" ht="12">
      <c r="A627" s="70"/>
      <c r="B627" s="46"/>
      <c r="C627" s="105"/>
      <c r="D627" s="99"/>
    </row>
    <row r="629" spans="1:2" ht="12">
      <c r="A629" s="70"/>
      <c r="B629" s="46"/>
    </row>
    <row r="630" ht="12">
      <c r="D630" s="98"/>
    </row>
    <row r="631" spans="1:2" ht="12">
      <c r="A631" s="75"/>
      <c r="B631" s="47"/>
    </row>
    <row r="632" spans="1:4" ht="12">
      <c r="A632" s="111"/>
      <c r="B632" s="45"/>
      <c r="D632" s="99"/>
    </row>
    <row r="634" spans="1:4" ht="12">
      <c r="A634" s="70"/>
      <c r="B634" s="46"/>
      <c r="C634" s="105"/>
      <c r="D634" s="99"/>
    </row>
    <row r="636" spans="1:2" ht="12">
      <c r="A636" s="70"/>
      <c r="B636" s="46"/>
    </row>
    <row r="637" ht="12">
      <c r="D637" s="98"/>
    </row>
    <row r="638" spans="1:2" ht="12">
      <c r="A638" s="75"/>
      <c r="B638" s="47"/>
    </row>
    <row r="639" spans="1:4" ht="12">
      <c r="A639" s="111"/>
      <c r="B639" s="45"/>
      <c r="D639" s="99"/>
    </row>
    <row r="641" spans="1:4" ht="12">
      <c r="A641" s="70"/>
      <c r="B641" s="46"/>
      <c r="C641" s="105"/>
      <c r="D641" s="99"/>
    </row>
    <row r="642" ht="12">
      <c r="D642" s="99"/>
    </row>
    <row r="643" spans="1:4" ht="12">
      <c r="A643" s="70"/>
      <c r="B643" s="46"/>
      <c r="D643" s="99"/>
    </row>
    <row r="644" spans="1:4" ht="12">
      <c r="A644" s="70"/>
      <c r="B644" s="46"/>
      <c r="D644" s="98"/>
    </row>
    <row r="645" spans="1:2" ht="12">
      <c r="A645" s="72"/>
      <c r="B645" s="49"/>
    </row>
    <row r="646" spans="1:4" ht="12">
      <c r="A646" s="111"/>
      <c r="B646" s="45"/>
      <c r="D646" s="99"/>
    </row>
    <row r="648" spans="1:4" ht="12">
      <c r="A648" s="70"/>
      <c r="B648" s="51"/>
      <c r="C648" s="105"/>
      <c r="D648" s="99"/>
    </row>
    <row r="650" spans="1:2" ht="12">
      <c r="A650" s="70"/>
      <c r="B650" s="51"/>
    </row>
    <row r="651" ht="12">
      <c r="D651" s="98"/>
    </row>
    <row r="652" spans="1:2" ht="12">
      <c r="A652" s="75"/>
      <c r="B652" s="47"/>
    </row>
    <row r="653" spans="1:4" ht="12">
      <c r="A653" s="111"/>
      <c r="B653" s="45"/>
      <c r="D653" s="99"/>
    </row>
    <row r="655" spans="1:4" ht="12">
      <c r="A655" s="70"/>
      <c r="B655" s="46"/>
      <c r="C655" s="105"/>
      <c r="D655" s="99"/>
    </row>
    <row r="657" spans="1:2" ht="12">
      <c r="A657" s="70"/>
      <c r="B657" s="46"/>
    </row>
    <row r="658" ht="12">
      <c r="D658" s="98"/>
    </row>
    <row r="659" spans="1:2" ht="12">
      <c r="A659" s="75"/>
      <c r="B659" s="47"/>
    </row>
    <row r="660" spans="1:4" ht="12">
      <c r="A660" s="111"/>
      <c r="B660" s="45"/>
      <c r="D660" s="99"/>
    </row>
    <row r="662" spans="1:4" ht="12">
      <c r="A662" s="70"/>
      <c r="B662" s="46"/>
      <c r="C662" s="105"/>
      <c r="D662" s="99"/>
    </row>
    <row r="664" spans="1:2" ht="12">
      <c r="A664" s="70"/>
      <c r="B664" s="46"/>
    </row>
    <row r="665" ht="12">
      <c r="D665" s="98"/>
    </row>
    <row r="666" spans="1:2" ht="12">
      <c r="A666" s="75"/>
      <c r="B666" s="47"/>
    </row>
    <row r="667" spans="1:4" ht="12">
      <c r="A667" s="111"/>
      <c r="B667" s="45"/>
      <c r="D667" s="99"/>
    </row>
    <row r="669" spans="1:4" ht="12">
      <c r="A669" s="70"/>
      <c r="B669" s="46"/>
      <c r="C669" s="105"/>
      <c r="D669" s="99"/>
    </row>
    <row r="671" spans="1:2" ht="12">
      <c r="A671" s="70"/>
      <c r="B671" s="46"/>
    </row>
    <row r="672" ht="12">
      <c r="D672" s="98"/>
    </row>
    <row r="673" spans="1:2" ht="12">
      <c r="A673" s="75"/>
      <c r="B673" s="47"/>
    </row>
    <row r="674" spans="1:4" ht="12">
      <c r="A674" s="111"/>
      <c r="B674" s="45"/>
      <c r="D674" s="99"/>
    </row>
    <row r="676" spans="1:4" ht="12">
      <c r="A676" s="70"/>
      <c r="B676" s="46"/>
      <c r="C676" s="105"/>
      <c r="D676" s="99"/>
    </row>
    <row r="678" spans="1:4" ht="12">
      <c r="A678" s="70"/>
      <c r="B678" s="46"/>
      <c r="D678" s="99"/>
    </row>
    <row r="680" spans="1:4" ht="12">
      <c r="A680" s="70"/>
      <c r="B680" s="46"/>
      <c r="C680" s="48"/>
      <c r="D680" s="99"/>
    </row>
    <row r="682" spans="1:3" ht="12">
      <c r="A682" s="70"/>
      <c r="B682" s="46"/>
      <c r="C682" s="48"/>
    </row>
    <row r="685" spans="1:2" ht="12">
      <c r="A685" s="113"/>
      <c r="B685" s="46"/>
    </row>
    <row r="687" spans="1:4" ht="12">
      <c r="A687" s="113"/>
      <c r="B687" s="46"/>
      <c r="D687" s="107"/>
    </row>
    <row r="688" ht="12">
      <c r="D688" s="98"/>
    </row>
    <row r="689" spans="1:2" ht="12">
      <c r="A689" s="113"/>
      <c r="B689" s="47"/>
    </row>
    <row r="690" spans="1:4" ht="12">
      <c r="A690" s="111"/>
      <c r="B690" s="45"/>
      <c r="D690" s="99"/>
    </row>
    <row r="692" spans="1:4" ht="12">
      <c r="A692" s="70"/>
      <c r="B692" s="46"/>
      <c r="C692" s="105"/>
      <c r="D692" s="107"/>
    </row>
    <row r="693" ht="12">
      <c r="D693" s="98"/>
    </row>
    <row r="694" spans="1:2" ht="12">
      <c r="A694" s="113"/>
      <c r="B694" s="47"/>
    </row>
    <row r="695" spans="1:4" ht="12">
      <c r="A695" s="111"/>
      <c r="B695" s="45"/>
      <c r="D695" s="99"/>
    </row>
    <row r="697" spans="1:4" ht="12">
      <c r="A697" s="70"/>
      <c r="B697" s="46"/>
      <c r="C697" s="105"/>
      <c r="D697" s="99"/>
    </row>
    <row r="699" spans="1:4" ht="12">
      <c r="A699" s="70"/>
      <c r="B699" s="46"/>
      <c r="C699" s="48"/>
      <c r="D699" s="99"/>
    </row>
    <row r="701" spans="1:3" ht="12">
      <c r="A701" s="70"/>
      <c r="B701" s="46"/>
      <c r="C701" s="48"/>
    </row>
    <row r="704" spans="1:2" ht="12">
      <c r="A704" s="113"/>
      <c r="B704" s="46"/>
    </row>
    <row r="706" spans="1:4" ht="12">
      <c r="A706" s="73"/>
      <c r="B706" s="51"/>
      <c r="D706" s="107"/>
    </row>
    <row r="707" ht="12">
      <c r="D707" s="98"/>
    </row>
    <row r="708" spans="1:4" ht="12">
      <c r="A708" s="73"/>
      <c r="B708" s="49"/>
      <c r="D708" s="98"/>
    </row>
    <row r="709" spans="1:4" ht="12">
      <c r="A709" s="71"/>
      <c r="B709" s="45"/>
      <c r="D709" s="99"/>
    </row>
    <row r="710" spans="1:4" ht="12">
      <c r="A710" s="111"/>
      <c r="B710" s="45"/>
      <c r="D710" s="98"/>
    </row>
    <row r="711" spans="1:3" ht="12">
      <c r="A711" s="70"/>
      <c r="B711" s="46"/>
      <c r="C711" s="106"/>
    </row>
    <row r="712" spans="1:4" ht="12">
      <c r="A712" s="111"/>
      <c r="B712" s="45"/>
      <c r="D712" s="98"/>
    </row>
    <row r="713" spans="1:4" ht="12">
      <c r="A713" s="73"/>
      <c r="B713" s="49"/>
      <c r="D713" s="98"/>
    </row>
    <row r="714" spans="1:4" ht="12">
      <c r="A714" s="71"/>
      <c r="B714" s="50"/>
      <c r="D714" s="99"/>
    </row>
    <row r="715" spans="1:2" ht="12">
      <c r="A715" s="71"/>
      <c r="B715" s="50"/>
    </row>
    <row r="716" spans="1:3" ht="12">
      <c r="A716" s="70"/>
      <c r="B716" s="46"/>
      <c r="C716" s="106"/>
    </row>
    <row r="718" ht="12">
      <c r="A718" s="71"/>
    </row>
    <row r="719" ht="12">
      <c r="A719" s="72"/>
    </row>
    <row r="720" spans="1:4" ht="12">
      <c r="A720" s="52"/>
      <c r="B720" s="53"/>
      <c r="D720" s="101"/>
    </row>
    <row r="721" ht="12">
      <c r="B721" s="43"/>
    </row>
    <row r="722" spans="1:2" ht="12">
      <c r="A722" s="70"/>
      <c r="B722" s="51"/>
    </row>
    <row r="723" ht="12">
      <c r="A723" s="71"/>
    </row>
    <row r="724" ht="12">
      <c r="A724" s="72"/>
    </row>
    <row r="725" spans="1:4" ht="12">
      <c r="A725" s="54"/>
      <c r="B725" s="43"/>
      <c r="D725" s="101"/>
    </row>
    <row r="726" spans="1:2" ht="12">
      <c r="A726" s="54"/>
      <c r="B726" s="43"/>
    </row>
    <row r="727" spans="1:2" ht="12">
      <c r="A727" s="70"/>
      <c r="B727" s="51"/>
    </row>
    <row r="728" ht="12">
      <c r="A728" s="71"/>
    </row>
    <row r="729" ht="12">
      <c r="A729" s="72"/>
    </row>
    <row r="730" spans="1:4" ht="12">
      <c r="A730" s="54"/>
      <c r="B730" s="43"/>
      <c r="D730" s="101"/>
    </row>
    <row r="731" spans="1:2" ht="12">
      <c r="A731" s="54"/>
      <c r="B731" s="43"/>
    </row>
    <row r="732" spans="1:2" ht="12">
      <c r="A732" s="70"/>
      <c r="B732" s="51"/>
    </row>
    <row r="733" ht="12">
      <c r="A733" s="71"/>
    </row>
    <row r="734" ht="12">
      <c r="A734" s="72"/>
    </row>
    <row r="735" spans="1:4" ht="12">
      <c r="A735" s="54"/>
      <c r="B735" s="43"/>
      <c r="D735" s="101"/>
    </row>
    <row r="736" ht="12">
      <c r="A736" s="72"/>
    </row>
    <row r="737" spans="1:2" ht="12">
      <c r="A737" s="70"/>
      <c r="B737" s="51"/>
    </row>
    <row r="738" ht="12">
      <c r="A738" s="72"/>
    </row>
    <row r="739" ht="12">
      <c r="A739" s="72"/>
    </row>
    <row r="740" spans="1:2" ht="12">
      <c r="A740" s="54"/>
      <c r="B740" s="43"/>
    </row>
    <row r="741" ht="12">
      <c r="A741" s="72"/>
    </row>
    <row r="742" ht="12">
      <c r="A742" s="72"/>
    </row>
    <row r="743" spans="1:2" ht="12">
      <c r="A743" s="54"/>
      <c r="B743" s="43"/>
    </row>
    <row r="744" ht="12">
      <c r="A744" s="72"/>
    </row>
    <row r="745" ht="12">
      <c r="A745" s="72"/>
    </row>
    <row r="746" spans="1:2" ht="12">
      <c r="A746" s="54"/>
      <c r="B746" s="43"/>
    </row>
    <row r="747" spans="1:2" ht="12">
      <c r="A747" s="54"/>
      <c r="B747" s="43"/>
    </row>
    <row r="748" spans="1:2" ht="12">
      <c r="A748" s="54"/>
      <c r="B748" s="43"/>
    </row>
    <row r="749" ht="12">
      <c r="A749" s="72"/>
    </row>
    <row r="750" ht="12">
      <c r="A750" s="72"/>
    </row>
    <row r="751" spans="1:2" ht="12">
      <c r="A751" s="54"/>
      <c r="B751" s="44"/>
    </row>
    <row r="752" ht="12">
      <c r="A752" s="72"/>
    </row>
    <row r="753" ht="12">
      <c r="A753" s="72"/>
    </row>
    <row r="754" spans="1:2" ht="12">
      <c r="A754" s="54"/>
      <c r="B754" s="43"/>
    </row>
    <row r="755" ht="12">
      <c r="A755" s="72"/>
    </row>
    <row r="756" ht="12">
      <c r="A756" s="72"/>
    </row>
    <row r="757" spans="1:2" ht="12">
      <c r="A757" s="54"/>
      <c r="B757" s="43"/>
    </row>
    <row r="758" ht="12">
      <c r="A758" s="72"/>
    </row>
    <row r="759" ht="12">
      <c r="A759" s="72"/>
    </row>
    <row r="760" spans="1:2" ht="12">
      <c r="A760" s="54"/>
      <c r="B760" s="43"/>
    </row>
    <row r="761" ht="12">
      <c r="A761" s="72"/>
    </row>
    <row r="762" ht="12">
      <c r="A762" s="72"/>
    </row>
    <row r="763" spans="1:2" ht="12">
      <c r="A763" s="54"/>
      <c r="B763" s="43"/>
    </row>
    <row r="764" ht="12">
      <c r="A764" s="72"/>
    </row>
    <row r="765" ht="12">
      <c r="A765" s="72"/>
    </row>
    <row r="766" spans="1:2" ht="12">
      <c r="A766" s="54"/>
      <c r="B766" s="43"/>
    </row>
    <row r="767" ht="12">
      <c r="A767" s="72"/>
    </row>
    <row r="768" ht="12">
      <c r="A768" s="72"/>
    </row>
    <row r="769" spans="1:2" ht="12">
      <c r="A769" s="54"/>
      <c r="B769" s="43"/>
    </row>
    <row r="770" ht="12">
      <c r="A770" s="72"/>
    </row>
    <row r="771" ht="12">
      <c r="A771" s="72"/>
    </row>
    <row r="772" spans="1:2" ht="12">
      <c r="A772" s="54"/>
      <c r="B772" s="43"/>
    </row>
    <row r="773" ht="12">
      <c r="A773" s="72"/>
    </row>
    <row r="774" ht="12">
      <c r="A774" s="72"/>
    </row>
    <row r="775" spans="1:2" ht="12">
      <c r="A775" s="54"/>
      <c r="B775" s="43"/>
    </row>
    <row r="776" ht="12">
      <c r="A776" s="72"/>
    </row>
    <row r="777" ht="12">
      <c r="A777" s="72"/>
    </row>
    <row r="778" spans="1:2" ht="12">
      <c r="A778" s="54"/>
      <c r="B778" s="43"/>
    </row>
    <row r="779" ht="12">
      <c r="B779" s="43"/>
    </row>
    <row r="780" ht="12">
      <c r="A780" s="72"/>
    </row>
    <row r="781" spans="1:2" ht="12">
      <c r="A781" s="54"/>
      <c r="B781" s="43"/>
    </row>
    <row r="782" spans="1:2" ht="12">
      <c r="A782" s="54"/>
      <c r="B782" s="43"/>
    </row>
    <row r="783" ht="12">
      <c r="A783" s="72"/>
    </row>
    <row r="784" spans="1:4" ht="12">
      <c r="A784" s="54"/>
      <c r="B784" s="43"/>
      <c r="D784" s="101"/>
    </row>
    <row r="785" spans="1:2" ht="12">
      <c r="A785" s="54"/>
      <c r="B785" s="43"/>
    </row>
    <row r="786" spans="1:2" ht="12">
      <c r="A786" s="70"/>
      <c r="B786" s="51"/>
    </row>
    <row r="787" spans="1:2" ht="12">
      <c r="A787" s="54"/>
      <c r="B787" s="43"/>
    </row>
    <row r="788" ht="12">
      <c r="A788" s="72"/>
    </row>
    <row r="789" spans="1:2" ht="12">
      <c r="A789" s="72"/>
      <c r="B789" s="51"/>
    </row>
    <row r="790" spans="1:2" ht="12">
      <c r="A790" s="72"/>
      <c r="B790" s="51"/>
    </row>
    <row r="791" ht="12">
      <c r="A791" s="72"/>
    </row>
    <row r="792" spans="1:2" ht="12">
      <c r="A792" s="54"/>
      <c r="B792" s="43"/>
    </row>
    <row r="793" spans="1:2" ht="12">
      <c r="A793" s="72"/>
      <c r="B793" s="51"/>
    </row>
    <row r="794" ht="12">
      <c r="A794" s="72"/>
    </row>
    <row r="795" spans="1:2" ht="12">
      <c r="A795" s="54"/>
      <c r="B795" s="43"/>
    </row>
    <row r="796" spans="1:2" ht="12">
      <c r="A796" s="72"/>
      <c r="B796" s="51"/>
    </row>
    <row r="797" ht="12">
      <c r="A797" s="72"/>
    </row>
    <row r="798" spans="1:2" ht="12">
      <c r="A798" s="54"/>
      <c r="B798" s="43"/>
    </row>
    <row r="799" spans="1:2" ht="12">
      <c r="A799" s="72"/>
      <c r="B799" s="51"/>
    </row>
    <row r="800" ht="12">
      <c r="A800" s="72"/>
    </row>
    <row r="801" spans="1:2" ht="12">
      <c r="A801" s="54"/>
      <c r="B801" s="43"/>
    </row>
    <row r="802" ht="12">
      <c r="A802" s="72"/>
    </row>
    <row r="803" ht="12">
      <c r="A803" s="72"/>
    </row>
    <row r="804" spans="1:2" ht="12">
      <c r="A804" s="54"/>
      <c r="B804" s="43"/>
    </row>
    <row r="805" ht="12">
      <c r="A805" s="72"/>
    </row>
    <row r="806" ht="12">
      <c r="A806" s="72"/>
    </row>
    <row r="807" spans="1:2" ht="12">
      <c r="A807" s="54"/>
      <c r="B807" s="43"/>
    </row>
    <row r="808" ht="12">
      <c r="A808" s="72"/>
    </row>
    <row r="809" spans="1:2" ht="12">
      <c r="A809" s="72"/>
      <c r="B809" s="54"/>
    </row>
    <row r="810" spans="1:2" ht="12">
      <c r="A810" s="54"/>
      <c r="B810" s="43"/>
    </row>
    <row r="811" spans="1:2" ht="12">
      <c r="A811" s="54"/>
      <c r="B811" s="43"/>
    </row>
    <row r="812" spans="1:2" ht="12">
      <c r="A812" s="54"/>
      <c r="B812" s="43"/>
    </row>
    <row r="813" ht="12">
      <c r="A813" s="72"/>
    </row>
    <row r="814" ht="12">
      <c r="A814" s="72"/>
    </row>
    <row r="815" spans="1:2" ht="12">
      <c r="A815" s="54"/>
      <c r="B815" s="43"/>
    </row>
    <row r="816" ht="12">
      <c r="A816" s="72"/>
    </row>
    <row r="817" ht="12">
      <c r="A817" s="72"/>
    </row>
    <row r="818" spans="1:2" ht="12">
      <c r="A818" s="54"/>
      <c r="B818" s="43"/>
    </row>
    <row r="819" spans="1:2" ht="12">
      <c r="A819" s="54"/>
      <c r="B819" s="43"/>
    </row>
    <row r="820" spans="1:2" ht="12">
      <c r="A820" s="54"/>
      <c r="B820" s="43"/>
    </row>
    <row r="821" spans="1:2" ht="12">
      <c r="A821" s="54"/>
      <c r="B821" s="43"/>
    </row>
    <row r="822" spans="1:2" ht="12">
      <c r="A822" s="54"/>
      <c r="B822" s="43"/>
    </row>
    <row r="823" spans="1:2" ht="12">
      <c r="A823" s="54"/>
      <c r="B823" s="43"/>
    </row>
    <row r="824" ht="12">
      <c r="A824" s="72"/>
    </row>
    <row r="825" spans="1:2" ht="12">
      <c r="A825" s="72"/>
      <c r="B825" s="43"/>
    </row>
    <row r="826" spans="1:2" ht="12">
      <c r="A826" s="74"/>
      <c r="B826" s="43"/>
    </row>
    <row r="827" spans="1:2" ht="12">
      <c r="A827" s="54"/>
      <c r="B827" s="43"/>
    </row>
    <row r="828" spans="1:2" ht="12">
      <c r="A828" s="54"/>
      <c r="B828" s="43"/>
    </row>
    <row r="829" spans="1:2" ht="12">
      <c r="A829" s="54"/>
      <c r="B829" s="43"/>
    </row>
    <row r="830" spans="1:2" ht="12">
      <c r="A830" s="54"/>
      <c r="B830" s="43"/>
    </row>
    <row r="831" spans="1:2" ht="12">
      <c r="A831" s="54"/>
      <c r="B831" s="43"/>
    </row>
    <row r="832" ht="12">
      <c r="A832" s="72"/>
    </row>
    <row r="833" ht="12">
      <c r="A833" s="72"/>
    </row>
    <row r="834" spans="1:2" ht="12">
      <c r="A834" s="54"/>
      <c r="B834" s="43"/>
    </row>
    <row r="835" ht="12">
      <c r="B835" s="43"/>
    </row>
    <row r="836" spans="1:2" ht="12">
      <c r="A836" s="72"/>
      <c r="B836" s="43"/>
    </row>
    <row r="837" spans="1:2" ht="12">
      <c r="A837" s="54"/>
      <c r="B837" s="43"/>
    </row>
    <row r="838" spans="1:2" ht="12">
      <c r="A838" s="54"/>
      <c r="B838" s="43"/>
    </row>
    <row r="839" spans="1:2" ht="12">
      <c r="A839" s="72"/>
      <c r="B839" s="43"/>
    </row>
    <row r="840" spans="1:4" ht="12">
      <c r="A840" s="54"/>
      <c r="B840" s="43"/>
      <c r="D840" s="101"/>
    </row>
    <row r="841" ht="12">
      <c r="B841" s="43"/>
    </row>
    <row r="842" spans="1:2" ht="12">
      <c r="A842" s="75"/>
      <c r="B842" s="51"/>
    </row>
    <row r="843" ht="12">
      <c r="B843" s="43"/>
    </row>
    <row r="844" spans="1:2" ht="12">
      <c r="A844" s="72"/>
      <c r="B844" s="51"/>
    </row>
    <row r="845" ht="12">
      <c r="A845" s="72"/>
    </row>
    <row r="846" ht="12">
      <c r="A846" s="72"/>
    </row>
    <row r="847" spans="1:2" ht="12">
      <c r="A847" s="54"/>
      <c r="B847" s="43"/>
    </row>
    <row r="848" spans="1:2" ht="12">
      <c r="A848" s="54"/>
      <c r="B848" s="43"/>
    </row>
    <row r="849" ht="12">
      <c r="A849" s="72"/>
    </row>
    <row r="850" ht="12">
      <c r="A850" s="72"/>
    </row>
    <row r="851" spans="1:2" ht="12">
      <c r="A851" s="54"/>
      <c r="B851" s="43"/>
    </row>
    <row r="852" spans="1:2" ht="12">
      <c r="A852" s="54"/>
      <c r="B852" s="43"/>
    </row>
    <row r="853" spans="1:2" ht="12">
      <c r="A853" s="54"/>
      <c r="B853" s="43"/>
    </row>
    <row r="854" spans="1:2" ht="12">
      <c r="A854" s="54"/>
      <c r="B854" s="43"/>
    </row>
    <row r="855" spans="1:2" ht="12">
      <c r="A855" s="54"/>
      <c r="B855" s="43"/>
    </row>
    <row r="856" ht="12">
      <c r="A856" s="72"/>
    </row>
    <row r="857" ht="12">
      <c r="A857" s="72"/>
    </row>
    <row r="858" spans="1:2" ht="12">
      <c r="A858" s="54"/>
      <c r="B858" s="43"/>
    </row>
    <row r="859" spans="1:2" ht="12">
      <c r="A859" s="54"/>
      <c r="B859" s="43"/>
    </row>
    <row r="860" spans="1:2" ht="12">
      <c r="A860" s="54"/>
      <c r="B860" s="43"/>
    </row>
    <row r="861" spans="1:4" ht="12">
      <c r="A861" s="54"/>
      <c r="B861" s="43"/>
      <c r="D861" s="101"/>
    </row>
    <row r="862" spans="1:2" ht="12">
      <c r="A862" s="54"/>
      <c r="B862" s="43"/>
    </row>
    <row r="863" spans="1:2" ht="12">
      <c r="A863" s="70"/>
      <c r="B863" s="51"/>
    </row>
    <row r="864" spans="1:2" ht="12">
      <c r="A864" s="54"/>
      <c r="B864" s="43"/>
    </row>
    <row r="865" spans="1:2" ht="12">
      <c r="A865" s="72"/>
      <c r="B865" s="51"/>
    </row>
    <row r="866" ht="12">
      <c r="A866" s="72"/>
    </row>
    <row r="867" ht="12">
      <c r="A867" s="72"/>
    </row>
    <row r="868" spans="1:2" ht="12">
      <c r="A868" s="54"/>
      <c r="B868" s="43"/>
    </row>
    <row r="869" spans="1:2" ht="12">
      <c r="A869" s="54"/>
      <c r="B869" s="43"/>
    </row>
    <row r="870" ht="12">
      <c r="A870" s="72"/>
    </row>
    <row r="871" spans="1:2" ht="12">
      <c r="A871" s="54"/>
      <c r="B871" s="43"/>
    </row>
    <row r="872" ht="12">
      <c r="A872" s="72"/>
    </row>
    <row r="873" ht="12">
      <c r="A873" s="72"/>
    </row>
    <row r="874" spans="1:2" ht="12">
      <c r="A874" s="54"/>
      <c r="B874" s="43"/>
    </row>
    <row r="875" spans="1:2" ht="12">
      <c r="A875" s="54"/>
      <c r="B875" s="43"/>
    </row>
    <row r="876" ht="12">
      <c r="A876" s="72"/>
    </row>
    <row r="877" ht="12">
      <c r="A877" s="72"/>
    </row>
    <row r="878" spans="1:2" ht="12">
      <c r="A878" s="54"/>
      <c r="B878" s="43"/>
    </row>
    <row r="879" spans="1:4" ht="12">
      <c r="A879" s="71"/>
      <c r="D879" s="101"/>
    </row>
    <row r="881" spans="1:4" ht="12">
      <c r="A881" s="70"/>
      <c r="B881" s="51"/>
      <c r="C881" s="48"/>
      <c r="D881" s="99"/>
    </row>
    <row r="883" spans="1:3" ht="12">
      <c r="A883" s="70"/>
      <c r="B883" s="46"/>
      <c r="C883" s="48"/>
    </row>
    <row r="886" spans="1:2" ht="12">
      <c r="A886" s="113"/>
      <c r="B886" s="46"/>
    </row>
    <row r="888" spans="1:2" ht="12">
      <c r="A888" s="113"/>
      <c r="B888" s="46"/>
    </row>
    <row r="889" ht="12">
      <c r="D889" s="98"/>
    </row>
    <row r="890" spans="1:2" ht="12">
      <c r="A890" s="75"/>
      <c r="B890" s="47"/>
    </row>
    <row r="891" spans="1:4" ht="12">
      <c r="A891" s="111"/>
      <c r="B891" s="45"/>
      <c r="D891" s="99"/>
    </row>
    <row r="893" spans="1:4" ht="12">
      <c r="A893" s="70"/>
      <c r="B893" s="46"/>
      <c r="C893" s="105"/>
      <c r="D893" s="99"/>
    </row>
    <row r="895" spans="1:2" ht="12">
      <c r="A895" s="70"/>
      <c r="B895" s="46"/>
    </row>
    <row r="896" ht="12">
      <c r="D896" s="98"/>
    </row>
    <row r="897" spans="1:2" ht="12">
      <c r="A897" s="75"/>
      <c r="B897" s="47"/>
    </row>
    <row r="898" spans="1:4" ht="12">
      <c r="A898" s="111"/>
      <c r="B898" s="45"/>
      <c r="D898" s="99"/>
    </row>
    <row r="900" spans="1:4" ht="12">
      <c r="A900" s="70"/>
      <c r="B900" s="46"/>
      <c r="C900" s="105"/>
      <c r="D900" s="99"/>
    </row>
    <row r="902" spans="1:2" ht="12">
      <c r="A902" s="70"/>
      <c r="B902" s="46"/>
    </row>
    <row r="903" ht="12">
      <c r="D903" s="98"/>
    </row>
    <row r="904" spans="1:2" ht="12">
      <c r="A904" s="75"/>
      <c r="B904" s="47"/>
    </row>
    <row r="905" spans="1:4" ht="12">
      <c r="A905" s="111"/>
      <c r="B905" s="45"/>
      <c r="D905" s="99"/>
    </row>
    <row r="907" spans="1:4" ht="12">
      <c r="A907" s="70"/>
      <c r="B907" s="46"/>
      <c r="C907" s="105"/>
      <c r="D907" s="99"/>
    </row>
    <row r="909" spans="1:2" ht="12">
      <c r="A909" s="70"/>
      <c r="B909" s="46"/>
    </row>
    <row r="910" ht="12">
      <c r="D910" s="98"/>
    </row>
    <row r="911" spans="1:4" ht="12">
      <c r="A911" s="75"/>
      <c r="B911" s="47"/>
      <c r="D911" s="98"/>
    </row>
    <row r="912" spans="1:4" ht="12">
      <c r="A912" s="111"/>
      <c r="B912" s="45"/>
      <c r="D912" s="98"/>
    </row>
    <row r="913" spans="1:4" ht="12">
      <c r="A913" s="111"/>
      <c r="B913" s="45"/>
      <c r="D913" s="98"/>
    </row>
    <row r="914" spans="1:4" ht="12">
      <c r="A914" s="111"/>
      <c r="B914" s="45"/>
      <c r="D914" s="98"/>
    </row>
    <row r="915" spans="1:2" ht="12">
      <c r="A915" s="111"/>
      <c r="B915" s="45"/>
    </row>
    <row r="916" spans="1:4" ht="12">
      <c r="A916" s="111"/>
      <c r="B916" s="45"/>
      <c r="D916" s="99"/>
    </row>
    <row r="918" spans="1:4" ht="12">
      <c r="A918" s="70"/>
      <c r="B918" s="46"/>
      <c r="C918" s="105"/>
      <c r="D918" s="99"/>
    </row>
    <row r="920" spans="1:2" ht="12">
      <c r="A920" s="70"/>
      <c r="B920" s="46"/>
    </row>
    <row r="921" ht="12">
      <c r="D921" s="98"/>
    </row>
    <row r="922" spans="1:4" ht="12">
      <c r="A922" s="75"/>
      <c r="B922" s="47"/>
      <c r="D922" s="98"/>
    </row>
    <row r="923" spans="1:2" ht="12">
      <c r="A923" s="111"/>
      <c r="B923" s="45"/>
    </row>
    <row r="924" spans="1:4" ht="12">
      <c r="A924" s="111"/>
      <c r="B924" s="45"/>
      <c r="D924" s="99"/>
    </row>
    <row r="926" spans="1:4" ht="12">
      <c r="A926" s="70"/>
      <c r="B926" s="46"/>
      <c r="C926" s="105"/>
      <c r="D926" s="99"/>
    </row>
    <row r="928" spans="1:2" ht="12">
      <c r="A928" s="70"/>
      <c r="B928" s="46"/>
    </row>
    <row r="929" ht="12">
      <c r="D929" s="98"/>
    </row>
    <row r="930" spans="1:4" ht="12">
      <c r="A930" s="75"/>
      <c r="B930" s="47"/>
      <c r="D930" s="98"/>
    </row>
    <row r="931" spans="1:2" ht="12">
      <c r="A931" s="111"/>
      <c r="B931" s="45"/>
    </row>
    <row r="932" spans="1:4" ht="12">
      <c r="A932" s="111"/>
      <c r="B932" s="45"/>
      <c r="D932" s="99"/>
    </row>
    <row r="934" spans="1:4" ht="12">
      <c r="A934" s="70"/>
      <c r="B934" s="46"/>
      <c r="C934" s="105"/>
      <c r="D934" s="99"/>
    </row>
    <row r="936" spans="1:2" ht="12">
      <c r="A936" s="70"/>
      <c r="B936" s="46"/>
    </row>
    <row r="937" ht="12">
      <c r="D937" s="98"/>
    </row>
    <row r="938" spans="1:4" ht="12">
      <c r="A938" s="75"/>
      <c r="B938" s="47"/>
      <c r="D938" s="98"/>
    </row>
    <row r="939" spans="1:4" ht="12">
      <c r="A939" s="111"/>
      <c r="B939" s="45"/>
      <c r="D939" s="98"/>
    </row>
    <row r="940" spans="1:4" ht="12">
      <c r="A940" s="111"/>
      <c r="B940" s="45"/>
      <c r="D940" s="98"/>
    </row>
    <row r="941" spans="1:4" ht="12">
      <c r="A941" s="111"/>
      <c r="B941" s="45"/>
      <c r="D941" s="98"/>
    </row>
    <row r="942" spans="1:4" ht="12">
      <c r="A942" s="111"/>
      <c r="B942" s="45"/>
      <c r="D942" s="98"/>
    </row>
    <row r="943" spans="1:4" ht="12">
      <c r="A943" s="111"/>
      <c r="B943" s="45"/>
      <c r="D943" s="98"/>
    </row>
    <row r="944" spans="1:4" ht="12">
      <c r="A944" s="111"/>
      <c r="B944" s="45"/>
      <c r="D944" s="98"/>
    </row>
    <row r="945" spans="1:4" ht="12">
      <c r="A945" s="111"/>
      <c r="B945" s="45"/>
      <c r="D945" s="98"/>
    </row>
    <row r="946" spans="1:4" ht="12">
      <c r="A946" s="111"/>
      <c r="B946" s="45"/>
      <c r="D946" s="98"/>
    </row>
    <row r="947" spans="1:2" ht="12">
      <c r="A947" s="111"/>
      <c r="B947" s="45"/>
    </row>
    <row r="948" spans="1:4" ht="12">
      <c r="A948" s="111"/>
      <c r="B948" s="45"/>
      <c r="D948" s="99"/>
    </row>
    <row r="950" spans="1:4" ht="12">
      <c r="A950" s="70"/>
      <c r="B950" s="46"/>
      <c r="C950" s="105"/>
      <c r="D950" s="99"/>
    </row>
    <row r="952" spans="1:2" ht="12">
      <c r="A952" s="70"/>
      <c r="B952" s="46"/>
    </row>
    <row r="953" ht="12">
      <c r="D953" s="98"/>
    </row>
    <row r="954" spans="1:4" ht="12">
      <c r="A954" s="75"/>
      <c r="B954" s="47"/>
      <c r="D954" s="98"/>
    </row>
    <row r="955" spans="1:4" ht="12">
      <c r="A955" s="111"/>
      <c r="B955" s="45"/>
      <c r="D955" s="98"/>
    </row>
    <row r="956" spans="1:4" ht="12">
      <c r="A956" s="111"/>
      <c r="B956" s="45"/>
      <c r="D956" s="98"/>
    </row>
    <row r="957" spans="1:4" ht="12">
      <c r="A957" s="111"/>
      <c r="B957" s="45"/>
      <c r="D957" s="98"/>
    </row>
    <row r="958" spans="1:4" ht="12">
      <c r="A958" s="111"/>
      <c r="B958" s="45"/>
      <c r="D958" s="98"/>
    </row>
    <row r="959" spans="1:2" ht="12">
      <c r="A959" s="111"/>
      <c r="B959" s="45"/>
    </row>
    <row r="960" spans="1:4" ht="12">
      <c r="A960" s="111"/>
      <c r="B960" s="45"/>
      <c r="D960" s="99"/>
    </row>
    <row r="962" spans="1:4" ht="12">
      <c r="A962" s="70"/>
      <c r="B962" s="46"/>
      <c r="C962" s="105"/>
      <c r="D962" s="99"/>
    </row>
    <row r="964" spans="1:2" ht="12">
      <c r="A964" s="70"/>
      <c r="B964" s="46"/>
    </row>
    <row r="965" ht="12">
      <c r="D965" s="98"/>
    </row>
    <row r="966" spans="1:4" ht="12">
      <c r="A966" s="75"/>
      <c r="B966" s="47"/>
      <c r="D966" s="98"/>
    </row>
    <row r="967" spans="1:4" ht="12">
      <c r="A967" s="111"/>
      <c r="B967" s="45"/>
      <c r="D967" s="98"/>
    </row>
    <row r="968" spans="1:2" ht="12">
      <c r="A968" s="111"/>
      <c r="B968" s="45"/>
    </row>
    <row r="969" spans="1:2" ht="12">
      <c r="A969" s="111"/>
      <c r="B969" s="45"/>
    </row>
    <row r="970" ht="12">
      <c r="D970" s="99"/>
    </row>
    <row r="972" spans="1:4" ht="12">
      <c r="A972" s="70"/>
      <c r="B972" s="46"/>
      <c r="C972" s="105"/>
      <c r="D972" s="99"/>
    </row>
    <row r="974" spans="1:2" ht="12">
      <c r="A974" s="70"/>
      <c r="B974" s="46"/>
    </row>
    <row r="975" ht="12">
      <c r="D975" s="98"/>
    </row>
    <row r="976" spans="1:2" ht="12">
      <c r="A976" s="75"/>
      <c r="B976" s="47"/>
    </row>
    <row r="977" spans="1:4" ht="12">
      <c r="A977" s="111"/>
      <c r="B977" s="45"/>
      <c r="D977" s="99"/>
    </row>
    <row r="979" spans="1:4" ht="12">
      <c r="A979" s="70"/>
      <c r="B979" s="46"/>
      <c r="C979" s="105"/>
      <c r="D979" s="99"/>
    </row>
    <row r="981" spans="1:2" ht="12">
      <c r="A981" s="70"/>
      <c r="B981" s="46"/>
    </row>
    <row r="982" ht="12">
      <c r="D982" s="98"/>
    </row>
    <row r="983" spans="1:4" ht="12">
      <c r="A983" s="75"/>
      <c r="B983" s="47"/>
      <c r="D983" s="98"/>
    </row>
    <row r="984" spans="1:2" ht="12">
      <c r="A984" s="111"/>
      <c r="B984" s="45"/>
    </row>
    <row r="985" spans="1:4" ht="12">
      <c r="A985" s="111"/>
      <c r="B985" s="45"/>
      <c r="D985" s="99"/>
    </row>
    <row r="987" spans="1:4" ht="12">
      <c r="A987" s="70"/>
      <c r="B987" s="46"/>
      <c r="C987" s="105"/>
      <c r="D987" s="99"/>
    </row>
    <row r="989" spans="1:2" ht="12">
      <c r="A989" s="70"/>
      <c r="B989" s="46"/>
    </row>
    <row r="990" ht="12">
      <c r="D990" s="98"/>
    </row>
    <row r="991" spans="1:4" ht="12">
      <c r="A991" s="75"/>
      <c r="B991" s="47"/>
      <c r="D991" s="98"/>
    </row>
    <row r="992" spans="1:4" ht="12">
      <c r="A992" s="111"/>
      <c r="B992" s="45"/>
      <c r="D992" s="98"/>
    </row>
    <row r="993" spans="1:4" ht="12">
      <c r="A993" s="111"/>
      <c r="B993" s="45"/>
      <c r="D993" s="98"/>
    </row>
    <row r="994" spans="1:4" ht="12">
      <c r="A994" s="111"/>
      <c r="B994" s="45"/>
      <c r="D994" s="98"/>
    </row>
    <row r="995" spans="1:4" ht="12">
      <c r="A995" s="111"/>
      <c r="B995" s="45"/>
      <c r="D995" s="98"/>
    </row>
    <row r="996" spans="1:4" ht="12">
      <c r="A996" s="111"/>
      <c r="B996" s="45"/>
      <c r="D996" s="98"/>
    </row>
    <row r="997" spans="1:4" ht="12">
      <c r="A997" s="111"/>
      <c r="B997" s="45"/>
      <c r="D997" s="98"/>
    </row>
    <row r="998" spans="1:4" ht="12">
      <c r="A998" s="111"/>
      <c r="B998" s="45"/>
      <c r="D998" s="98"/>
    </row>
    <row r="999" spans="1:4" ht="12">
      <c r="A999" s="111"/>
      <c r="B999" s="45"/>
      <c r="D999" s="98"/>
    </row>
    <row r="1000" spans="1:4" ht="12">
      <c r="A1000" s="111"/>
      <c r="B1000" s="45"/>
      <c r="D1000" s="98"/>
    </row>
    <row r="1001" spans="1:2" ht="12">
      <c r="A1001" s="111"/>
      <c r="B1001" s="45"/>
    </row>
    <row r="1002" spans="1:2" ht="12">
      <c r="A1002" s="111"/>
      <c r="B1002" s="45"/>
    </row>
    <row r="1003" ht="12">
      <c r="D1003" s="99"/>
    </row>
    <row r="1005" spans="1:4" ht="12">
      <c r="A1005" s="70"/>
      <c r="B1005" s="46"/>
      <c r="C1005" s="105"/>
      <c r="D1005" s="99"/>
    </row>
    <row r="1007" spans="1:2" ht="12">
      <c r="A1007" s="70"/>
      <c r="B1007" s="46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15748031496062992" bottom="0.11811023622047245" header="0.15748031496062992" footer="0.15748031496062992"/>
  <pageSetup firstPageNumber="8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Batinić Antonija</cp:lastModifiedBy>
  <cp:lastPrinted>2022-08-24T11:57:45Z</cp:lastPrinted>
  <dcterms:created xsi:type="dcterms:W3CDTF">2001-11-29T15:00:47Z</dcterms:created>
  <dcterms:modified xsi:type="dcterms:W3CDTF">2022-08-24T12:03:04Z</dcterms:modified>
  <cp:category/>
  <cp:version/>
  <cp:contentType/>
  <cp:contentStatus/>
</cp:coreProperties>
</file>